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E\Desktop\"/>
    </mc:Choice>
  </mc:AlternateContent>
  <xr:revisionPtr revIDLastSave="0" documentId="13_ncr:1_{43300F97-2F0F-4DFF-B930-C156A93EFC3A}" xr6:coauthVersionLast="47" xr6:coauthVersionMax="47" xr10:uidLastSave="{00000000-0000-0000-0000-000000000000}"/>
  <bookViews>
    <workbookView xWindow="-108" yWindow="-108" windowWidth="23256" windowHeight="12456" xr2:uid="{F9F62B6E-B258-4FE4-8FF9-AC85CDAD3A8D}"/>
  </bookViews>
  <sheets>
    <sheet name="راهنما" sheetId="2" r:id="rId1"/>
    <sheet name="حقوق و دستمزد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G4" i="1"/>
  <c r="G3" i="1"/>
  <c r="G6" i="1"/>
  <c r="M3" i="1" l="1"/>
  <c r="Q5" i="1"/>
  <c r="S22" i="1"/>
  <c r="R22" i="1"/>
  <c r="Q22" i="1"/>
  <c r="O22" i="1"/>
  <c r="I22" i="1"/>
  <c r="V22" i="1" s="1"/>
  <c r="W22" i="1" s="1"/>
  <c r="G22" i="1"/>
  <c r="M22" i="1" s="1"/>
  <c r="S21" i="1"/>
  <c r="R21" i="1"/>
  <c r="Q21" i="1"/>
  <c r="O21" i="1"/>
  <c r="I21" i="1"/>
  <c r="V21" i="1" s="1"/>
  <c r="W21" i="1" s="1"/>
  <c r="G21" i="1"/>
  <c r="M21" i="1" s="1"/>
  <c r="S20" i="1"/>
  <c r="R20" i="1"/>
  <c r="Q20" i="1"/>
  <c r="O20" i="1"/>
  <c r="I20" i="1"/>
  <c r="V20" i="1" s="1"/>
  <c r="W20" i="1" s="1"/>
  <c r="G20" i="1"/>
  <c r="M20" i="1" s="1"/>
  <c r="S19" i="1"/>
  <c r="R19" i="1"/>
  <c r="Q19" i="1"/>
  <c r="O19" i="1"/>
  <c r="I19" i="1"/>
  <c r="V19" i="1" s="1"/>
  <c r="W19" i="1" s="1"/>
  <c r="G19" i="1"/>
  <c r="M19" i="1" s="1"/>
  <c r="S18" i="1"/>
  <c r="R18" i="1"/>
  <c r="Q18" i="1"/>
  <c r="O18" i="1"/>
  <c r="I18" i="1"/>
  <c r="V18" i="1" s="1"/>
  <c r="W18" i="1" s="1"/>
  <c r="G18" i="1"/>
  <c r="M18" i="1" s="1"/>
  <c r="S17" i="1"/>
  <c r="R17" i="1"/>
  <c r="Q17" i="1"/>
  <c r="O17" i="1"/>
  <c r="I17" i="1"/>
  <c r="V17" i="1" s="1"/>
  <c r="W17" i="1" s="1"/>
  <c r="G17" i="1"/>
  <c r="M17" i="1" s="1"/>
  <c r="S16" i="1"/>
  <c r="R16" i="1"/>
  <c r="Q16" i="1"/>
  <c r="O16" i="1"/>
  <c r="I16" i="1"/>
  <c r="V16" i="1" s="1"/>
  <c r="W16" i="1" s="1"/>
  <c r="G16" i="1"/>
  <c r="M16" i="1" s="1"/>
  <c r="S15" i="1"/>
  <c r="R15" i="1"/>
  <c r="Q15" i="1"/>
  <c r="O15" i="1"/>
  <c r="I15" i="1"/>
  <c r="V15" i="1" s="1"/>
  <c r="W15" i="1" s="1"/>
  <c r="G15" i="1"/>
  <c r="M15" i="1" s="1"/>
  <c r="S14" i="1"/>
  <c r="R14" i="1"/>
  <c r="Q14" i="1"/>
  <c r="O14" i="1"/>
  <c r="I14" i="1"/>
  <c r="V14" i="1" s="1"/>
  <c r="W14" i="1" s="1"/>
  <c r="G14" i="1"/>
  <c r="M14" i="1" s="1"/>
  <c r="S13" i="1"/>
  <c r="R13" i="1"/>
  <c r="Q13" i="1"/>
  <c r="O13" i="1"/>
  <c r="I13" i="1"/>
  <c r="V13" i="1" s="1"/>
  <c r="W13" i="1" s="1"/>
  <c r="G13" i="1"/>
  <c r="M13" i="1" s="1"/>
  <c r="S12" i="1"/>
  <c r="R12" i="1"/>
  <c r="Q12" i="1"/>
  <c r="O12" i="1"/>
  <c r="I12" i="1"/>
  <c r="V12" i="1" s="1"/>
  <c r="W12" i="1" s="1"/>
  <c r="G12" i="1"/>
  <c r="M12" i="1" s="1"/>
  <c r="S11" i="1"/>
  <c r="R11" i="1"/>
  <c r="Q11" i="1"/>
  <c r="O11" i="1"/>
  <c r="I11" i="1"/>
  <c r="V11" i="1" s="1"/>
  <c r="W11" i="1" s="1"/>
  <c r="G11" i="1"/>
  <c r="M11" i="1" s="1"/>
  <c r="S10" i="1"/>
  <c r="R10" i="1"/>
  <c r="Q10" i="1"/>
  <c r="O10" i="1"/>
  <c r="I10" i="1"/>
  <c r="V10" i="1" s="1"/>
  <c r="W10" i="1" s="1"/>
  <c r="G10" i="1"/>
  <c r="M10" i="1" s="1"/>
  <c r="S9" i="1"/>
  <c r="R9" i="1"/>
  <c r="Q9" i="1"/>
  <c r="O9" i="1"/>
  <c r="I9" i="1"/>
  <c r="V9" i="1" s="1"/>
  <c r="W9" i="1" s="1"/>
  <c r="G9" i="1"/>
  <c r="M9" i="1" s="1"/>
  <c r="S8" i="1"/>
  <c r="R8" i="1"/>
  <c r="Q8" i="1"/>
  <c r="O8" i="1"/>
  <c r="I8" i="1"/>
  <c r="V8" i="1" s="1"/>
  <c r="W8" i="1" s="1"/>
  <c r="G8" i="1"/>
  <c r="M8" i="1" s="1"/>
  <c r="S7" i="1"/>
  <c r="R7" i="1"/>
  <c r="Q7" i="1"/>
  <c r="O7" i="1"/>
  <c r="I7" i="1"/>
  <c r="X7" i="1" s="1"/>
  <c r="G7" i="1"/>
  <c r="M7" i="1" s="1"/>
  <c r="AB6" i="1"/>
  <c r="S6" i="1"/>
  <c r="R6" i="1"/>
  <c r="Q6" i="1"/>
  <c r="O6" i="1"/>
  <c r="I6" i="1"/>
  <c r="X6" i="1" s="1"/>
  <c r="M6" i="1"/>
  <c r="S5" i="1"/>
  <c r="R5" i="1"/>
  <c r="O5" i="1"/>
  <c r="I5" i="1"/>
  <c r="X5" i="1" s="1"/>
  <c r="G5" i="1"/>
  <c r="M5" i="1" s="1"/>
  <c r="S4" i="1"/>
  <c r="Q4" i="1"/>
  <c r="O4" i="1"/>
  <c r="I4" i="1"/>
  <c r="X4" i="1" s="1"/>
  <c r="M4" i="1"/>
  <c r="S3" i="1"/>
  <c r="Q3" i="1"/>
  <c r="O3" i="1"/>
  <c r="I3" i="1"/>
  <c r="T3" i="1" l="1"/>
  <c r="X3" i="1"/>
  <c r="Z3" i="1"/>
  <c r="Z18" i="1"/>
  <c r="AA18" i="1" s="1"/>
  <c r="X22" i="1"/>
  <c r="X10" i="1"/>
  <c r="Z22" i="1"/>
  <c r="AA22" i="1" s="1"/>
  <c r="L22" i="1"/>
  <c r="Z10" i="1"/>
  <c r="AA10" i="1" s="1"/>
  <c r="X19" i="1"/>
  <c r="L3" i="1"/>
  <c r="T9" i="1"/>
  <c r="L10" i="1"/>
  <c r="L6" i="1"/>
  <c r="L11" i="1"/>
  <c r="L12" i="1"/>
  <c r="T22" i="1"/>
  <c r="X11" i="1"/>
  <c r="T13" i="1"/>
  <c r="X14" i="1"/>
  <c r="L16" i="1"/>
  <c r="L5" i="1"/>
  <c r="L15" i="1"/>
  <c r="L4" i="1"/>
  <c r="AD4" i="1" s="1"/>
  <c r="L8" i="1"/>
  <c r="Z14" i="1"/>
  <c r="AA14" i="1" s="1"/>
  <c r="T15" i="1"/>
  <c r="X15" i="1"/>
  <c r="X18" i="1"/>
  <c r="L19" i="1"/>
  <c r="L20" i="1"/>
  <c r="T4" i="1"/>
  <c r="Z4" i="1"/>
  <c r="AA4" i="1" s="1"/>
  <c r="T5" i="1"/>
  <c r="Z5" i="1"/>
  <c r="AA5" i="1" s="1"/>
  <c r="T6" i="1"/>
  <c r="Z6" i="1"/>
  <c r="L7" i="1"/>
  <c r="X8" i="1"/>
  <c r="L9" i="1"/>
  <c r="T10" i="1"/>
  <c r="Z11" i="1"/>
  <c r="AA11" i="1" s="1"/>
  <c r="X12" i="1"/>
  <c r="L13" i="1"/>
  <c r="Z15" i="1"/>
  <c r="AA15" i="1" s="1"/>
  <c r="X16" i="1"/>
  <c r="L17" i="1"/>
  <c r="Z19" i="1"/>
  <c r="AA19" i="1" s="1"/>
  <c r="X20" i="1"/>
  <c r="L21" i="1"/>
  <c r="T7" i="1"/>
  <c r="Z8" i="1"/>
  <c r="AA8" i="1" s="1"/>
  <c r="X9" i="1"/>
  <c r="T11" i="1"/>
  <c r="Z12" i="1"/>
  <c r="AA12" i="1" s="1"/>
  <c r="X13" i="1"/>
  <c r="L14" i="1"/>
  <c r="T14" i="1"/>
  <c r="Z16" i="1"/>
  <c r="AA16" i="1" s="1"/>
  <c r="T17" i="1"/>
  <c r="X17" i="1"/>
  <c r="L18" i="1"/>
  <c r="Z20" i="1"/>
  <c r="AA20" i="1" s="1"/>
  <c r="T21" i="1"/>
  <c r="X21" i="1"/>
  <c r="T8" i="1"/>
  <c r="Z9" i="1"/>
  <c r="AA9" i="1" s="1"/>
  <c r="T12" i="1"/>
  <c r="AD12" i="1" s="1"/>
  <c r="Z13" i="1"/>
  <c r="AA13" i="1" s="1"/>
  <c r="Z17" i="1"/>
  <c r="AA17" i="1" s="1"/>
  <c r="Z21" i="1"/>
  <c r="AA21" i="1" s="1"/>
  <c r="T16" i="1"/>
  <c r="T18" i="1"/>
  <c r="V3" i="1"/>
  <c r="W3" i="1" s="1"/>
  <c r="V4" i="1"/>
  <c r="W4" i="1" s="1"/>
  <c r="V5" i="1"/>
  <c r="W5" i="1" s="1"/>
  <c r="V6" i="1"/>
  <c r="W6" i="1" s="1"/>
  <c r="V7" i="1"/>
  <c r="W7" i="1" s="1"/>
  <c r="T19" i="1"/>
  <c r="T20" i="1"/>
  <c r="AD10" i="1" l="1"/>
  <c r="AG10" i="1" s="1"/>
  <c r="AE12" i="1"/>
  <c r="AE14" i="1"/>
  <c r="AE8" i="1"/>
  <c r="AD16" i="1"/>
  <c r="AH16" i="1" s="1"/>
  <c r="AE3" i="1"/>
  <c r="AD8" i="1"/>
  <c r="AI8" i="1" s="1"/>
  <c r="AE18" i="1"/>
  <c r="AE10" i="1"/>
  <c r="AD9" i="1"/>
  <c r="AG9" i="1" s="1"/>
  <c r="AD13" i="1"/>
  <c r="AG13" i="1" s="1"/>
  <c r="AD19" i="1"/>
  <c r="AH19" i="1" s="1"/>
  <c r="AE22" i="1"/>
  <c r="AE16" i="1"/>
  <c r="AE20" i="1"/>
  <c r="AD22" i="1"/>
  <c r="AH22" i="1" s="1"/>
  <c r="AD15" i="1"/>
  <c r="AI15" i="1" s="1"/>
  <c r="AD3" i="1"/>
  <c r="AE19" i="1"/>
  <c r="AD6" i="1"/>
  <c r="AH6" i="1" s="1"/>
  <c r="AD18" i="1"/>
  <c r="AI18" i="1" s="1"/>
  <c r="AE13" i="1"/>
  <c r="AE21" i="1"/>
  <c r="AE15" i="1"/>
  <c r="AE9" i="1"/>
  <c r="AD21" i="1"/>
  <c r="AD20" i="1"/>
  <c r="AH20" i="1" s="1"/>
  <c r="AD14" i="1"/>
  <c r="AG14" i="1" s="1"/>
  <c r="AD7" i="1"/>
  <c r="AH7" i="1" s="1"/>
  <c r="AD5" i="1"/>
  <c r="AI5" i="1" s="1"/>
  <c r="AI12" i="1"/>
  <c r="AG12" i="1"/>
  <c r="AF12" i="1" s="1"/>
  <c r="AK12" i="1" s="1"/>
  <c r="AL12" i="1" s="1"/>
  <c r="AM12" i="1" s="1"/>
  <c r="AH12" i="1"/>
  <c r="AE11" i="1"/>
  <c r="AD11" i="1"/>
  <c r="AI11" i="1" s="1"/>
  <c r="AE17" i="1"/>
  <c r="AD17" i="1"/>
  <c r="AI17" i="1" s="1"/>
  <c r="AE4" i="1"/>
  <c r="AE5" i="1"/>
  <c r="AE6" i="1"/>
  <c r="AI4" i="1"/>
  <c r="AH4" i="1"/>
  <c r="AG4" i="1"/>
  <c r="AE7" i="1"/>
  <c r="AH10" i="1" l="1"/>
  <c r="AI10" i="1"/>
  <c r="AI16" i="1"/>
  <c r="AG15" i="1"/>
  <c r="AH15" i="1"/>
  <c r="AG18" i="1"/>
  <c r="AG8" i="1"/>
  <c r="AF8" i="1" s="1"/>
  <c r="AK8" i="1" s="1"/>
  <c r="AL8" i="1" s="1"/>
  <c r="AM8" i="1" s="1"/>
  <c r="AI9" i="1"/>
  <c r="AH9" i="1"/>
  <c r="AJ9" i="1" s="1"/>
  <c r="AG16" i="1"/>
  <c r="AJ16" i="1" s="1"/>
  <c r="AI22" i="1"/>
  <c r="AH13" i="1"/>
  <c r="AI13" i="1"/>
  <c r="AH8" i="1"/>
  <c r="AI19" i="1"/>
  <c r="AG22" i="1"/>
  <c r="AF22" i="1" s="1"/>
  <c r="AK22" i="1" s="1"/>
  <c r="AL22" i="1" s="1"/>
  <c r="AM22" i="1" s="1"/>
  <c r="AG19" i="1"/>
  <c r="AF19" i="1" s="1"/>
  <c r="AK19" i="1" s="1"/>
  <c r="AL19" i="1" s="1"/>
  <c r="AM19" i="1" s="1"/>
  <c r="AH21" i="1"/>
  <c r="AI21" i="1"/>
  <c r="AG5" i="1"/>
  <c r="AG21" i="1"/>
  <c r="AF21" i="1" s="1"/>
  <c r="AK21" i="1" s="1"/>
  <c r="AL21" i="1" s="1"/>
  <c r="AM21" i="1" s="1"/>
  <c r="AJ12" i="1"/>
  <c r="AH11" i="1"/>
  <c r="AH5" i="1"/>
  <c r="AG17" i="1"/>
  <c r="AF17" i="1" s="1"/>
  <c r="AK17" i="1" s="1"/>
  <c r="AL17" i="1" s="1"/>
  <c r="AM17" i="1" s="1"/>
  <c r="AH17" i="1"/>
  <c r="AI14" i="1"/>
  <c r="AH14" i="1"/>
  <c r="AG11" i="1"/>
  <c r="AI6" i="1"/>
  <c r="AG6" i="1"/>
  <c r="AF6" i="1" s="1"/>
  <c r="AK6" i="1" s="1"/>
  <c r="AL6" i="1" s="1"/>
  <c r="AM6" i="1" s="1"/>
  <c r="AG3" i="1"/>
  <c r="AF3" i="1" s="1"/>
  <c r="AI3" i="1"/>
  <c r="AH3" i="1"/>
  <c r="AI20" i="1"/>
  <c r="AG20" i="1"/>
  <c r="AF20" i="1" s="1"/>
  <c r="AK20" i="1" s="1"/>
  <c r="AL20" i="1" s="1"/>
  <c r="AM20" i="1" s="1"/>
  <c r="AH18" i="1"/>
  <c r="AG7" i="1"/>
  <c r="AI7" i="1"/>
  <c r="AJ4" i="1"/>
  <c r="AF4" i="1"/>
  <c r="AK4" i="1" s="1"/>
  <c r="AL4" i="1" s="1"/>
  <c r="AM4" i="1" s="1"/>
  <c r="AF18" i="1"/>
  <c r="AK18" i="1" s="1"/>
  <c r="AL18" i="1" s="1"/>
  <c r="AM18" i="1" s="1"/>
  <c r="AF9" i="1"/>
  <c r="AK9" i="1" s="1"/>
  <c r="AL9" i="1" s="1"/>
  <c r="AM9" i="1" s="1"/>
  <c r="AF13" i="1"/>
  <c r="AK13" i="1" s="1"/>
  <c r="AL13" i="1" s="1"/>
  <c r="AM13" i="1" s="1"/>
  <c r="AJ15" i="1"/>
  <c r="AF15" i="1"/>
  <c r="AK15" i="1" s="1"/>
  <c r="AL15" i="1" s="1"/>
  <c r="AM15" i="1" s="1"/>
  <c r="AJ10" i="1"/>
  <c r="AF10" i="1"/>
  <c r="AK10" i="1" s="1"/>
  <c r="AL10" i="1" s="1"/>
  <c r="AM10" i="1" s="1"/>
  <c r="AF14" i="1"/>
  <c r="AK14" i="1" s="1"/>
  <c r="AL14" i="1" s="1"/>
  <c r="AM14" i="1" s="1"/>
  <c r="AJ8" i="1" l="1"/>
  <c r="AJ18" i="1"/>
  <c r="AJ13" i="1"/>
  <c r="AJ5" i="1"/>
  <c r="AF5" i="1"/>
  <c r="AK5" i="1" s="1"/>
  <c r="AL5" i="1" s="1"/>
  <c r="AM5" i="1" s="1"/>
  <c r="AF16" i="1"/>
  <c r="AK16" i="1" s="1"/>
  <c r="AL16" i="1" s="1"/>
  <c r="AM16" i="1" s="1"/>
  <c r="AJ14" i="1"/>
  <c r="AJ19" i="1"/>
  <c r="AJ20" i="1"/>
  <c r="AJ22" i="1"/>
  <c r="AJ11" i="1"/>
  <c r="AF11" i="1"/>
  <c r="AK11" i="1" s="1"/>
  <c r="AL11" i="1" s="1"/>
  <c r="AM11" i="1" s="1"/>
  <c r="AJ21" i="1"/>
  <c r="AJ3" i="1"/>
  <c r="AJ17" i="1"/>
  <c r="AJ6" i="1"/>
  <c r="AK3" i="1"/>
  <c r="AL3" i="1" s="1"/>
  <c r="AM3" i="1" s="1"/>
  <c r="AF7" i="1"/>
  <c r="AK7" i="1" s="1"/>
  <c r="AL7" i="1" s="1"/>
  <c r="AM7" i="1" s="1"/>
  <c r="AJ7" i="1"/>
</calcChain>
</file>

<file path=xl/sharedStrings.xml><?xml version="1.0" encoding="utf-8"?>
<sst xmlns="http://schemas.openxmlformats.org/spreadsheetml/2006/main" count="95" uniqueCount="73">
  <si>
    <t>ردیف</t>
  </si>
  <si>
    <t>تاریخ پایان کار</t>
  </si>
  <si>
    <t>حقوق سال 1403</t>
  </si>
  <si>
    <t>تعداد سال کارکرد
تاپایان سال 1403</t>
  </si>
  <si>
    <t>پایه سنوات روزانه تا پایان 30 اسفند 1403
با احتساب افزایش حقوق 1404</t>
  </si>
  <si>
    <t>پایه سنوات سال 1404</t>
  </si>
  <si>
    <t>پایه سنوات ماهانه</t>
  </si>
  <si>
    <t xml:space="preserve">حق تاهل </t>
  </si>
  <si>
    <t xml:space="preserve">حق اولاد </t>
  </si>
  <si>
    <t>خواربار</t>
  </si>
  <si>
    <t>جمع مزایا</t>
  </si>
  <si>
    <t>تعداد روز کارکرد از ابتدای سال تا امروز (جهت محاسبه عیدی)</t>
  </si>
  <si>
    <t>عيدي</t>
  </si>
  <si>
    <t>ماليات عيدي</t>
  </si>
  <si>
    <t>سنوات</t>
  </si>
  <si>
    <t>ساعت اضافه کاری</t>
  </si>
  <si>
    <t xml:space="preserve">اضافه کار </t>
  </si>
  <si>
    <t>حق ماموریت</t>
  </si>
  <si>
    <t>پاداش</t>
  </si>
  <si>
    <t xml:space="preserve">حقوق و مزایای مشمول بیمه </t>
  </si>
  <si>
    <t>حقوق و مزایای مشمول و غیر مشمول بیمه</t>
  </si>
  <si>
    <t xml:space="preserve">جمع حقوق و مزایا مشمول مالیات(بدون احتساب ماده 84) </t>
  </si>
  <si>
    <t xml:space="preserve">ماليات </t>
  </si>
  <si>
    <t>جمع کسورات</t>
  </si>
  <si>
    <t>خالص پرداختی</t>
  </si>
  <si>
    <t>کارمند 1</t>
  </si>
  <si>
    <t>متاهل</t>
  </si>
  <si>
    <t>کارمند 2</t>
  </si>
  <si>
    <t>کارمند 3</t>
  </si>
  <si>
    <t>کارمند 4</t>
  </si>
  <si>
    <t>کارمند 5</t>
  </si>
  <si>
    <t>کارمند 6</t>
  </si>
  <si>
    <t>کارمند 7</t>
  </si>
  <si>
    <t>کارمند 8</t>
  </si>
  <si>
    <t>کارمند 9</t>
  </si>
  <si>
    <t>کارمند 10</t>
  </si>
  <si>
    <t>کارمند 11</t>
  </si>
  <si>
    <t>کارمند 12</t>
  </si>
  <si>
    <t>کارمند 13</t>
  </si>
  <si>
    <t>کارمند 14</t>
  </si>
  <si>
    <t>کارمند 15</t>
  </si>
  <si>
    <t>کارمند 16</t>
  </si>
  <si>
    <t>کارمند 17</t>
  </si>
  <si>
    <t>کارمند 18</t>
  </si>
  <si>
    <t>کارمند 19</t>
  </si>
  <si>
    <t>کارمند 20</t>
  </si>
  <si>
    <t>مجرد</t>
  </si>
  <si>
    <t>پایه سنوات 404</t>
  </si>
  <si>
    <t>پایه سنوات سال 1403</t>
  </si>
  <si>
    <t>سال استخدام</t>
  </si>
  <si>
    <t xml:space="preserve">سال کارکرد </t>
  </si>
  <si>
    <t>بيمه کارگر 7%</t>
  </si>
  <si>
    <t xml:space="preserve">بیمه کارفرما 20% </t>
  </si>
  <si>
    <t xml:space="preserve">بیمه بیکاری 3% </t>
  </si>
  <si>
    <t xml:space="preserve">کل بیمه 30% </t>
  </si>
  <si>
    <t>مــــــــــــــــــالــــــــــیتـــــــــــــــــــــــــــــــور</t>
  </si>
  <si>
    <t>تاریخ شروع به کار</t>
  </si>
  <si>
    <t>پایه حقوق ماهانه</t>
  </si>
  <si>
    <t>حق مسکن</t>
  </si>
  <si>
    <t>روزهای کارکرد</t>
  </si>
  <si>
    <t>تعداد روز ماه</t>
  </si>
  <si>
    <t xml:space="preserve">پایه حقوق روزانه </t>
  </si>
  <si>
    <t>متاهل یا مجرد ؟</t>
  </si>
  <si>
    <t>فقط ستون ها با رنگ سبز کم رنگ نیاز به وارد کردن اطلاعات دارد، اعداد سایر فیلدها به صورت اتوماتیک محاسبه میشود.</t>
  </si>
  <si>
    <t>1. برای محاسبه پایه سنوات کافی است تعداد سال کارکرد کارمند تا پایان سال 1403 را وارد کنید و پایه سنوات تا پایان سال 1403 محاسبه میشود. پایه سنوات سال 1404 در زمان سررسید استخدام کارمند مبلغ 94،000 ریال روزانه به پایه سنوات اضافه میشود.</t>
  </si>
  <si>
    <t xml:space="preserve">نام و نام خانوادگی </t>
  </si>
  <si>
    <t>1399/11/01</t>
  </si>
  <si>
    <t>1403/12/29</t>
  </si>
  <si>
    <t>حق مسئولیت</t>
  </si>
  <si>
    <t>تعداد فرزند</t>
  </si>
  <si>
    <t>2. فیلد حقوق روزانه سال 1403 را به صورت دستی وارد کنید. (سایر سطوح مزدی هم به صورت خودکار محاسبه میشود.)</t>
  </si>
  <si>
    <t>3. برای محاسبه حق تاهل فقط کافی است مجرد یا متاهل بودن را انتخاب کنید.</t>
  </si>
  <si>
    <t>4. برای محاسبه حق اولاد فقط تعداد فرزند را وارد کنید.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</si>
</sst>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_-* #,##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B Nazanin"/>
      <charset val="178"/>
    </font>
    <font>
      <b/>
      <sz val="11"/>
      <color theme="1"/>
      <name val="B Nazanin"/>
      <charset val="178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16"/>
      <name val="B Nazanin"/>
      <charset val="178"/>
    </font>
    <font>
      <b/>
      <sz val="16"/>
      <color theme="0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3"/>
      <name val="B Nazanin"/>
      <charset val="178"/>
    </font>
    <font>
      <b/>
      <sz val="12"/>
      <name val="Sahel"/>
    </font>
    <font>
      <sz val="11"/>
      <name val="Calibri"/>
      <family val="2"/>
      <scheme val="minor"/>
    </font>
    <font>
      <sz val="12"/>
      <name val="Sahel"/>
    </font>
    <font>
      <sz val="14"/>
      <name val="B Titr"/>
      <charset val="178"/>
    </font>
    <font>
      <b/>
      <sz val="14"/>
      <name val="B Titr"/>
      <charset val="178"/>
    </font>
    <font>
      <sz val="14"/>
      <name val="B Zar"/>
      <charset val="178"/>
    </font>
    <font>
      <b/>
      <sz val="14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5" fillId="4" borderId="0" xfId="0" applyFont="1" applyFill="1"/>
    <xf numFmtId="0" fontId="5" fillId="4" borderId="0" xfId="0" applyFont="1" applyFill="1" applyAlignment="1">
      <alignment horizontal="right" vertical="center" readingOrder="2"/>
    </xf>
    <xf numFmtId="0" fontId="5" fillId="4" borderId="0" xfId="0" applyFont="1" applyFill="1" applyAlignment="1">
      <alignment horizontal="right" readingOrder="1"/>
    </xf>
    <xf numFmtId="0" fontId="5" fillId="4" borderId="0" xfId="0" applyFont="1" applyFill="1" applyAlignment="1">
      <alignment horizontal="right" vertical="center" readingOrder="1"/>
    </xf>
    <xf numFmtId="0" fontId="4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right" vertical="center" readingOrder="2"/>
    </xf>
    <xf numFmtId="0" fontId="5" fillId="4" borderId="2" xfId="0" applyFont="1" applyFill="1" applyBorder="1" applyAlignment="1">
      <alignment horizontal="right" vertical="center" readingOrder="1"/>
    </xf>
    <xf numFmtId="0" fontId="5" fillId="4" borderId="2" xfId="0" applyFont="1" applyFill="1" applyBorder="1" applyAlignment="1">
      <alignment horizontal="right" readingOrder="1"/>
    </xf>
    <xf numFmtId="0" fontId="5" fillId="4" borderId="2" xfId="0" applyFont="1" applyFill="1" applyBorder="1" applyAlignment="1">
      <alignment vertical="center" readingOrder="2"/>
    </xf>
    <xf numFmtId="0" fontId="3" fillId="4" borderId="2" xfId="0" applyFont="1" applyFill="1" applyBorder="1"/>
  </cellXfs>
  <cellStyles count="2">
    <cellStyle name="Comma" xfId="1" builtinId="3"/>
    <cellStyle name="Normal" xfId="0" builtinId="0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65" formatCode="_-* #,##0_-;_-* #,##0\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165" formatCode="_-* #,##0_-;_-* #,##0\-;_-* &quot;-&quot;??_-;_-@_-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_-* #,##0_-;_-* #,##0\-;_-* &quot;-&quot;??_-;_-@_-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CC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68190</xdr:colOff>
      <xdr:row>0</xdr:row>
      <xdr:rowOff>115274</xdr:rowOff>
    </xdr:from>
    <xdr:to>
      <xdr:col>4</xdr:col>
      <xdr:colOff>154781</xdr:colOff>
      <xdr:row>1</xdr:row>
      <xdr:rowOff>309238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E463BA-623D-7FE6-30CE-0D9749FE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584282" y="115274"/>
          <a:ext cx="1902294" cy="4221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136071</xdr:rowOff>
    </xdr:from>
    <xdr:to>
      <xdr:col>2</xdr:col>
      <xdr:colOff>242208</xdr:colOff>
      <xdr:row>0</xdr:row>
      <xdr:rowOff>506185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F074AA-1B05-36B1-F4C5-1FA143A6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545892" y="136071"/>
          <a:ext cx="2081893" cy="3701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61BF1-A7A4-44E1-972D-B213BB2E4A96}" name="Table1" displayName="Table1" ref="A2:AM22" totalsRowShown="0" headerRowDxfId="0" dataDxfId="2" totalsRowDxfId="80" headerRowBorderDxfId="1" headerRowCellStyle="Comma" dataCellStyle="Comma">
  <autoFilter ref="A2:AM22" xr:uid="{87B61BF1-A7A4-44E1-972D-B213BB2E4A96}"/>
  <tableColumns count="39">
    <tableColumn id="1" xr3:uid="{FF3A2BDD-3EC5-4E0F-BFB4-0DF7A4AAADA9}" name="ردیف" dataDxfId="41" totalsRowDxfId="79" dataCellStyle="Comma"/>
    <tableColumn id="2" xr3:uid="{A7BAAAAF-B3E1-4354-BF21-BF4EB2369BAD}" name="نام و نام خانوادگی " dataDxfId="40" totalsRowDxfId="78" dataCellStyle="Comma"/>
    <tableColumn id="43" xr3:uid="{DB4B84E4-49C6-47AC-A569-A05E3B77D087}" name="تاریخ شروع به کار" dataDxfId="39" totalsRowDxfId="77" dataCellStyle="Comma"/>
    <tableColumn id="36" xr3:uid="{C1B3F79C-2BF8-462F-B514-261659DA6D21}" name="تاریخ پایان کار" dataDxfId="38" totalsRowDxfId="76" dataCellStyle="Comma"/>
    <tableColumn id="3" xr3:uid="{7377CCAC-BAA6-4C24-AF14-4785EE02B85E}" name="حقوق سال 1403" dataDxfId="37" totalsRowDxfId="75" dataCellStyle="Comma"/>
    <tableColumn id="4" xr3:uid="{FBA73C1A-7DCC-4427-AC08-808580CA6CF3}" name="تعداد سال کارکرد_x000a_تاپایان سال 1403" dataDxfId="36" totalsRowDxfId="74" dataCellStyle="Comma"/>
    <tableColumn id="5" xr3:uid="{B5BB8022-89C2-4454-9C2D-4EA347DC4F9D}" name="پایه سنوات روزانه تا پایان 30 اسفند 1403_x000a_با احتساب افزایش حقوق 1404" dataDxfId="35" totalsRowDxfId="73" dataCellStyle="Comma">
      <calculatedColumnFormula>(IFERROR(VLOOKUP(F3,BD$132:BE$162,2,0),0))*1.32</calculatedColumnFormula>
    </tableColumn>
    <tableColumn id="41" xr3:uid="{25DAF0A6-4443-4A38-A62B-3DF648BBFD57}" name="پایه سنوات سال 1404" dataDxfId="34" totalsRowDxfId="72" dataCellStyle="Comma">
      <calculatedColumnFormula>IF(#REF!=1,70000,0)</calculatedColumnFormula>
    </tableColumn>
    <tableColumn id="6" xr3:uid="{13AC9039-B18C-4F9E-A92C-C882E84C0CF1}" name="پایه حقوق روزانه " dataDxfId="33" totalsRowDxfId="71" dataCellStyle="Comma">
      <calculatedColumnFormula>IF(Table1[[#This Row],[حقوق سال 1403]]=2388728,3463656,(Table1[[#This Row],[حقوق سال 1403]]*1.32+310535))</calculatedColumnFormula>
    </tableColumn>
    <tableColumn id="33" xr3:uid="{D69C2820-E5F9-4EA4-A555-75AAA215578D}" name="تعداد روز ماه" dataDxfId="32" totalsRowDxfId="70" dataCellStyle="Comma"/>
    <tableColumn id="7" xr3:uid="{7A0CFB49-28A3-404F-9390-349CA34093A1}" name="روزهای کارکرد" dataDxfId="31" totalsRowDxfId="69" dataCellStyle="Comma"/>
    <tableColumn id="8" xr3:uid="{0F3979CD-C4A8-47BA-920B-2E7A8BA30011}" name="پایه حقوق ماهانه" dataDxfId="30" totalsRowDxfId="68" dataCellStyle="Comma">
      <calculatedColumnFormula>Table1[[#This Row],[پایه حقوق روزانه ]]*Table1[[#This Row],[روزهای کارکرد]]</calculatedColumnFormula>
    </tableColumn>
    <tableColumn id="37" xr3:uid="{D58821EA-ABC0-4573-BDEE-05CDD48DD694}" name="پایه سنوات ماهانه" dataDxfId="29" totalsRowDxfId="67" dataCellStyle="Comma">
      <calculatedColumnFormula>(Table1[[#This Row],[پایه سنوات روزانه تا پایان 30 اسفند 1403
با احتساب افزایش حقوق 1404]]+Table1[[#This Row],[پایه سنوات سال 1404]])*Table1[[#This Row],[روزهای کارکرد]]</calculatedColumnFormula>
    </tableColumn>
    <tableColumn id="9" xr3:uid="{DACAFB20-90BA-43F1-9C58-E1E574DD9BC6}" name="متاهل یا مجرد ؟" dataDxfId="28" totalsRowDxfId="66" dataCellStyle="Comma"/>
    <tableColumn id="10" xr3:uid="{170A55D4-5E74-4D6A-93A7-C614BC2B8291}" name="حق تاهل " dataDxfId="27" totalsRowDxfId="65" dataCellStyle="Comma"/>
    <tableColumn id="11" xr3:uid="{1EDA0FDC-D102-42BB-92C1-7934B41370F5}" name="تعداد فرزند" dataDxfId="26" totalsRowDxfId="64" dataCellStyle="Comma"/>
    <tableColumn id="12" xr3:uid="{B8663426-4D93-4E80-A2AC-E1975B222A69}" name="حق اولاد " dataDxfId="25" totalsRowDxfId="63" dataCellStyle="Comma"/>
    <tableColumn id="13" xr3:uid="{3B100622-A6FC-4797-A116-3B01DA2C97D7}" name="حق مسکن" dataDxfId="24" totalsRowDxfId="62" dataCellStyle="Comma"/>
    <tableColumn id="14" xr3:uid="{782BCE51-1283-463C-87F0-3E1DCFB65C6A}" name="خواربار" dataDxfId="23" totalsRowDxfId="61" dataCellStyle="Comma"/>
    <tableColumn id="38" xr3:uid="{BF1970C0-2373-4D28-B78A-C1B5E2335108}" name="جمع مزایا" dataDxfId="22" totalsRowDxfId="60" dataCellStyle="Comma">
      <calculatedColumnFormula>Table1[[#This Row],[خواربار]]+Table1[[#This Row],[حق مسکن]]+Table1[[#This Row],[حق تاهل ]]</calculatedColumnFormula>
    </tableColumn>
    <tableColumn id="15" xr3:uid="{B60E6536-F792-40DE-8055-84A2266B7009}" name="تعداد روز کارکرد از ابتدای سال تا امروز (جهت محاسبه عیدی)" dataDxfId="21" totalsRowDxfId="59" dataCellStyle="Comma"/>
    <tableColumn id="16" xr3:uid="{E4FAF1D2-0859-4F49-B9C1-7F350EFA3D0D}" name="عيدي" dataDxfId="20" totalsRowDxfId="58" dataCellStyle="Comma">
      <calculatedColumnFormula>MIN((((I3)*60)/366*U3),214985520)</calculatedColumnFormula>
    </tableColumn>
    <tableColumn id="17" xr3:uid="{29CFF6A4-53E7-4719-82D0-6D7CAE9CDDBA}" name="ماليات عيدي" dataDxfId="19" totalsRowDxfId="57" dataCellStyle="Comma"/>
    <tableColumn id="18" xr3:uid="{6DDD3903-66B4-48D0-B692-206429312C72}" name="سنوات" dataDxfId="18" totalsRowDxfId="56" dataCellStyle="Comma">
      <calculatedColumnFormula>((Table1[[#This Row],[پایه حقوق روزانه ]]*30)/366)*Table1[[#This Row],[تعداد روز کارکرد از ابتدای سال تا امروز (جهت محاسبه عیدی)]]</calculatedColumnFormula>
    </tableColumn>
    <tableColumn id="19" xr3:uid="{4B21BB6B-0C4F-4EDE-A32A-CEF009057F21}" name="ساعت اضافه کاری" dataDxfId="17" totalsRowDxfId="55" dataCellStyle="Comma"/>
    <tableColumn id="20" xr3:uid="{DCB1C00D-1813-4805-8688-1C4C29A00DAF}" name="اضافه کار " dataDxfId="16" dataCellStyle="Comma"/>
    <tableColumn id="42" xr3:uid="{2C9ACCEE-E812-4927-87CD-2E77E38E690A}" name="حق مسئولیت" dataDxfId="15" totalsRowDxfId="54" dataCellStyle="Comma">
      <calculatedColumnFormula>IF(Table1[[#This Row],[اضافه کار ]]&lt;10,Table1[[#This Row],[اضافه کار ]],10)</calculatedColumnFormula>
    </tableColumn>
    <tableColumn id="21" xr3:uid="{4CFFFC11-491B-4192-A06F-F0F6A58A7106}" name="حق ماموریت" dataDxfId="14" totalsRowDxfId="53" dataCellStyle="Comma"/>
    <tableColumn id="22" xr3:uid="{417DB062-D12B-4209-BA21-94DE9F5B1CBA}" name="پاداش" dataDxfId="13" totalsRowDxfId="52" dataCellStyle="Comma"/>
    <tableColumn id="23" xr3:uid="{B75712A8-322C-49CF-B670-A43A89CEBE50}" name="حقوق و مزایای مشمول بیمه " dataDxfId="12" totalsRowDxfId="51" dataCellStyle="Comma">
      <calculatedColumnFormula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calculatedColumnFormula>
    </tableColumn>
    <tableColumn id="24" xr3:uid="{FA0C306F-590B-4CF9-B2FC-6DEBF82A09DE}" name="حقوق و مزایای مشمول و غیر مشمول بیمه" dataDxfId="11" totalsRowDxfId="50" dataCellStyle="Comma">
      <calculatedColumnFormula>L3+Q3+R3+AB3+AC3+Z3+S3+O3+Table1[[#This Row],[پایه سنوات ماهانه]]+Table1[[#This Row],[عيدي]]+Table1[[#This Row],[سنوات]]</calculatedColumnFormula>
    </tableColumn>
    <tableColumn id="25" xr3:uid="{DB6A9FBF-511E-480F-A4AF-4AD002DFCA1B}" name="جمع حقوق و مزایا مشمول مالیات(بدون احتساب ماده 84) " dataDxfId="10" totalsRowDxfId="49" dataCellStyle="Comma">
      <calculatedColumnFormula>MAX((AC3+Z3+Table1[[#This Row],[پایه سنوات ماهانه]]+S3+R3+Q3+O3+L3-AG3),0)</calculatedColumnFormula>
    </tableColumn>
    <tableColumn id="26" xr3:uid="{80FA64FA-D461-4A51-A214-22007969617E}" name="بيمه کارگر 7%" dataDxfId="9" totalsRowDxfId="48" dataCellStyle="Comma"/>
    <tableColumn id="27" xr3:uid="{562DEFCC-6B27-44B1-88D3-489908638479}" name="بیمه کارفرما 20% " dataDxfId="8" totalsRowDxfId="47" dataCellStyle="Comma"/>
    <tableColumn id="28" xr3:uid="{390333F9-9B76-43E8-B0E9-A723C5022868}" name="بیمه بیکاری 3% " dataDxfId="7" totalsRowDxfId="46" dataCellStyle="Comma"/>
    <tableColumn id="29" xr3:uid="{02A2A4E5-EBC1-42E3-8D79-30D199EA5C5A}" name="کل بیمه 30% " dataDxfId="6" totalsRowDxfId="45" dataCellStyle="Comma"/>
    <tableColumn id="30" xr3:uid="{92E0F79E-2A80-4947-B7E8-8A21632A7E71}" name="ماليات " dataDxfId="5" totalsRowDxfId="44" dataCellStyle="Comma">
      <calculatedColumnFormula>ROUND(IFERROR(IF(AF3&lt;=240000000,0,IF(AND(AF3&gt;240000000,AF3&lt;300000001),(AF3-240000000)*0.1,IF(AND(AF3&gt;=300000001,AF3&lt;380000001),(300000000-240000000)*0.1+(AF3-300000000)*0.15,IF(AND(AF3&gt;230000001,AF3&lt;340000001),(300000000-240000000)*0.1+(380000000-300000000)*0.15+(AF3-380000000)*0.2,(300000000-240000000)*0.1+(380000000-300000000)*0.15+(500000000-300000000)*0.2+(AF3-500000000)*0.3)))),0),0)</calculatedColumnFormula>
    </tableColumn>
    <tableColumn id="31" xr3:uid="{160996E6-7B0D-4233-BB94-64B6B7E411C4}" name="جمع کسورات" dataDxfId="4" totalsRowDxfId="43" dataCellStyle="Comma"/>
    <tableColumn id="32" xr3:uid="{16F43FDB-5D90-4C00-B99A-668888314A70}" name="خالص پرداختی" dataDxfId="3" totalsRowDxfId="42" dataCellStyle="Comma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B510-D747-4AFF-A379-13C5C0608791}">
  <dimension ref="B2:AA18"/>
  <sheetViews>
    <sheetView rightToLeft="1" tabSelected="1" zoomScale="96" zoomScaleNormal="96" workbookViewId="0">
      <selection activeCell="C12" sqref="C12"/>
    </sheetView>
  </sheetViews>
  <sheetFormatPr defaultColWidth="9.109375" defaultRowHeight="16.8"/>
  <cols>
    <col min="1" max="1" width="0.88671875" style="1" customWidth="1"/>
    <col min="2" max="16384" width="9.109375" style="1"/>
  </cols>
  <sheetData>
    <row r="2" spans="2:27" ht="29.25" customHeight="1"/>
    <row r="3" spans="2:27" s="34" customFormat="1" ht="18.600000000000001">
      <c r="B3" s="39" t="s">
        <v>63</v>
      </c>
      <c r="C3" s="39"/>
      <c r="D3" s="39"/>
      <c r="E3" s="39"/>
      <c r="F3" s="39"/>
      <c r="G3" s="39"/>
      <c r="H3" s="39"/>
      <c r="I3" s="39"/>
      <c r="J3" s="39"/>
    </row>
    <row r="4" spans="2:27" s="34" customFormat="1">
      <c r="B4" s="35" t="s">
        <v>64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7"/>
      <c r="AA4" s="37"/>
    </row>
    <row r="5" spans="2:27" s="34" customFormat="1">
      <c r="B5" s="35" t="s">
        <v>70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2:27" s="34" customFormat="1">
      <c r="B6" s="35" t="s">
        <v>71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2:27" s="34" customFormat="1">
      <c r="B7" s="35" t="s">
        <v>72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27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7.25" customHeight="1"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676D-CC5C-4FD2-ABD9-530BC2B81A3A}">
  <dimension ref="A1:FU663"/>
  <sheetViews>
    <sheetView rightToLeft="1" zoomScale="60" zoomScaleNormal="60" workbookViewId="0">
      <selection activeCell="C11" sqref="C11"/>
    </sheetView>
  </sheetViews>
  <sheetFormatPr defaultColWidth="10" defaultRowHeight="20.399999999999999"/>
  <cols>
    <col min="1" max="1" width="8.109375" style="26" customWidth="1"/>
    <col min="2" max="2" width="21.33203125" style="27" customWidth="1"/>
    <col min="3" max="3" width="22.109375" style="27" bestFit="1" customWidth="1"/>
    <col min="4" max="4" width="20.33203125" style="27" bestFit="1" customWidth="1"/>
    <col min="5" max="5" width="22" style="27" bestFit="1" customWidth="1"/>
    <col min="6" max="6" width="23.33203125" style="27" bestFit="1" customWidth="1"/>
    <col min="7" max="7" width="53.44140625" style="28" customWidth="1"/>
    <col min="8" max="8" width="27" style="28" bestFit="1" customWidth="1"/>
    <col min="9" max="9" width="23.44140625" style="27" customWidth="1"/>
    <col min="10" max="10" width="27.109375" style="27" bestFit="1" customWidth="1"/>
    <col min="11" max="11" width="21" style="28" customWidth="1"/>
    <col min="12" max="12" width="20.109375" style="27" bestFit="1" customWidth="1"/>
    <col min="13" max="13" width="23.109375" style="27" bestFit="1" customWidth="1"/>
    <col min="14" max="14" width="22.33203125" style="27" customWidth="1"/>
    <col min="15" max="15" width="15.5546875" style="27" bestFit="1" customWidth="1"/>
    <col min="16" max="16" width="13.88671875" style="27" customWidth="1"/>
    <col min="17" max="17" width="16.6640625" style="27" bestFit="1" customWidth="1"/>
    <col min="18" max="18" width="15.33203125" style="27" customWidth="1"/>
    <col min="19" max="19" width="18.6640625" style="27" customWidth="1"/>
    <col min="20" max="20" width="16.109375" style="27" bestFit="1" customWidth="1"/>
    <col min="21" max="21" width="45.21875" style="27" customWidth="1"/>
    <col min="22" max="22" width="15.6640625" style="27" bestFit="1" customWidth="1"/>
    <col min="23" max="23" width="19" style="27" bestFit="1" customWidth="1"/>
    <col min="24" max="24" width="15.44140625" style="27" bestFit="1" customWidth="1"/>
    <col min="25" max="25" width="23.5546875" style="27" bestFit="1" customWidth="1"/>
    <col min="26" max="26" width="16.109375" style="27" bestFit="1" customWidth="1"/>
    <col min="27" max="27" width="21.109375" style="27" bestFit="1" customWidth="1"/>
    <col min="28" max="28" width="18.44140625" style="27" bestFit="1" customWidth="1"/>
    <col min="29" max="29" width="13.109375" style="27" bestFit="1" customWidth="1"/>
    <col min="30" max="30" width="31.6640625" style="27" bestFit="1" customWidth="1"/>
    <col min="31" max="31" width="27.21875" style="27" customWidth="1"/>
    <col min="32" max="32" width="37.33203125" style="27" customWidth="1"/>
    <col min="33" max="33" width="18.109375" style="27" customWidth="1"/>
    <col min="34" max="34" width="22.33203125" style="27" customWidth="1"/>
    <col min="35" max="36" width="18" style="27" bestFit="1" customWidth="1"/>
    <col min="37" max="37" width="17.33203125" style="29" bestFit="1" customWidth="1"/>
    <col min="38" max="38" width="19.5546875" style="27" bestFit="1" customWidth="1"/>
    <col min="39" max="39" width="20.5546875" style="27" bestFit="1" customWidth="1"/>
    <col min="40" max="51" width="10" style="27"/>
    <col min="52" max="52" width="14.33203125" style="27" bestFit="1" customWidth="1"/>
    <col min="53" max="53" width="7.44140625" style="27" bestFit="1" customWidth="1"/>
    <col min="54" max="54" width="10.44140625" style="27" bestFit="1" customWidth="1"/>
    <col min="55" max="55" width="14.33203125" style="27" bestFit="1" customWidth="1"/>
    <col min="56" max="56" width="7.44140625" style="27" bestFit="1" customWidth="1"/>
    <col min="57" max="57" width="13.6640625" style="27" bestFit="1" customWidth="1"/>
    <col min="58" max="58" width="10.5546875" style="27" bestFit="1" customWidth="1"/>
    <col min="59" max="59" width="9" style="27" bestFit="1" customWidth="1"/>
    <col min="60" max="16384" width="10" style="27"/>
  </cols>
  <sheetData>
    <row r="1" spans="1:177" s="7" customFormat="1" ht="49.5" customHeight="1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</row>
    <row r="2" spans="1:177" s="33" customFormat="1" ht="54">
      <c r="A2" s="30" t="s">
        <v>0</v>
      </c>
      <c r="B2" s="30" t="s">
        <v>65</v>
      </c>
      <c r="C2" s="30" t="s">
        <v>56</v>
      </c>
      <c r="D2" s="30" t="s">
        <v>1</v>
      </c>
      <c r="E2" s="30" t="s">
        <v>2</v>
      </c>
      <c r="F2" s="30" t="s">
        <v>3</v>
      </c>
      <c r="G2" s="31" t="s">
        <v>4</v>
      </c>
      <c r="H2" s="30" t="s">
        <v>5</v>
      </c>
      <c r="I2" s="31" t="s">
        <v>61</v>
      </c>
      <c r="J2" s="30" t="s">
        <v>60</v>
      </c>
      <c r="K2" s="30" t="s">
        <v>59</v>
      </c>
      <c r="L2" s="31" t="s">
        <v>57</v>
      </c>
      <c r="M2" s="31" t="s">
        <v>6</v>
      </c>
      <c r="N2" s="30" t="s">
        <v>62</v>
      </c>
      <c r="O2" s="31" t="s">
        <v>7</v>
      </c>
      <c r="P2" s="30" t="s">
        <v>69</v>
      </c>
      <c r="Q2" s="31" t="s">
        <v>8</v>
      </c>
      <c r="R2" s="31" t="s">
        <v>58</v>
      </c>
      <c r="S2" s="31" t="s">
        <v>9</v>
      </c>
      <c r="T2" s="31" t="s">
        <v>10</v>
      </c>
      <c r="U2" s="30" t="s">
        <v>11</v>
      </c>
      <c r="V2" s="31" t="s">
        <v>12</v>
      </c>
      <c r="W2" s="31" t="s">
        <v>13</v>
      </c>
      <c r="X2" s="31" t="s">
        <v>14</v>
      </c>
      <c r="Y2" s="30" t="s">
        <v>15</v>
      </c>
      <c r="Z2" s="31" t="s">
        <v>16</v>
      </c>
      <c r="AA2" s="30" t="s">
        <v>68</v>
      </c>
      <c r="AB2" s="30" t="s">
        <v>17</v>
      </c>
      <c r="AC2" s="30" t="s">
        <v>18</v>
      </c>
      <c r="AD2" s="31" t="s">
        <v>19</v>
      </c>
      <c r="AE2" s="31" t="s">
        <v>20</v>
      </c>
      <c r="AF2" s="31" t="s">
        <v>21</v>
      </c>
      <c r="AG2" s="31" t="s">
        <v>51</v>
      </c>
      <c r="AH2" s="31" t="s">
        <v>52</v>
      </c>
      <c r="AI2" s="31" t="s">
        <v>53</v>
      </c>
      <c r="AJ2" s="31" t="s">
        <v>54</v>
      </c>
      <c r="AK2" s="31" t="s">
        <v>22</v>
      </c>
      <c r="AL2" s="31" t="s">
        <v>23</v>
      </c>
      <c r="AM2" s="31" t="s">
        <v>24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</row>
    <row r="3" spans="1:177" s="11" customFormat="1" ht="23.4">
      <c r="A3" s="8">
        <v>1</v>
      </c>
      <c r="B3" s="9" t="s">
        <v>25</v>
      </c>
      <c r="C3" s="10" t="s">
        <v>66</v>
      </c>
      <c r="D3" s="10" t="s">
        <v>67</v>
      </c>
      <c r="E3" s="9">
        <v>2388728</v>
      </c>
      <c r="F3" s="9">
        <v>4</v>
      </c>
      <c r="G3" s="9">
        <f>(IFERROR(VLOOKUP(F3,BD$132:BE$162,2,0),0))*1.32</f>
        <v>467017.68959999998</v>
      </c>
      <c r="H3" s="9">
        <v>94000</v>
      </c>
      <c r="I3" s="9">
        <f>IF(Table1[[#This Row],[حقوق سال 1403]]=2388728,3463656,(Table1[[#This Row],[حقوق سال 1403]]*1.32+310535))</f>
        <v>3463656</v>
      </c>
      <c r="J3" s="9">
        <v>28</v>
      </c>
      <c r="K3" s="9">
        <v>28</v>
      </c>
      <c r="L3" s="9">
        <f>Table1[[#This Row],[پایه حقوق روزانه ]]*Table1[[#This Row],[روزهای کارکرد]]</f>
        <v>96982368</v>
      </c>
      <c r="M3" s="9">
        <f>(Table1[[#This Row],[پایه سنوات روزانه تا پایان 30 اسفند 1403
با احتساب افزایش حقوق 1404]]+Table1[[#This Row],[پایه سنوات سال 1404]])*Table1[[#This Row],[روزهای کارکرد]]</f>
        <v>15708495.308799997</v>
      </c>
      <c r="N3" s="9" t="s">
        <v>46</v>
      </c>
      <c r="O3" s="9">
        <f>IF(N3="متاهل",(MIN(5000000,(5000000/30*K3))),0)</f>
        <v>0</v>
      </c>
      <c r="P3" s="9">
        <v>0</v>
      </c>
      <c r="Q3" s="9">
        <f>(((3463656*P3)*3)/Table1[[#This Row],[تعداد روز ماه]]*Table1[[#This Row],[روزهای کارکرد]])</f>
        <v>0</v>
      </c>
      <c r="R3" s="9">
        <f>MIN(9000000,((9000000/30)*Table1[[#This Row],[روزهای کارکرد]]))</f>
        <v>8400000</v>
      </c>
      <c r="S3" s="9">
        <f>MIN(22000000,((22000000/30)*Table1[[#This Row],[روزهای کارکرد]]))</f>
        <v>20533333.333333336</v>
      </c>
      <c r="T3" s="9">
        <f>Table1[[#This Row],[خواربار]]+Table1[[#This Row],[حق مسکن]]+Table1[[#This Row],[حق تاهل ]]</f>
        <v>28933333.333333336</v>
      </c>
      <c r="U3" s="9">
        <v>50</v>
      </c>
      <c r="V3" s="9">
        <f t="shared" ref="V3:V22" si="0">MIN((((I3)*60)/366*U3),214985520)</f>
        <v>28390622.950819671</v>
      </c>
      <c r="W3" s="9">
        <f t="shared" ref="W3:W22" si="1">IF(AND(U3&gt;0,V3&gt;120000000),(V3-120000000)*10%,0)</f>
        <v>0</v>
      </c>
      <c r="X3" s="9">
        <f>((Table1[[#This Row],[پایه حقوق روزانه ]]*30)/366)*Table1[[#This Row],[تعداد روز کارکرد از ابتدای سال تا امروز (جهت محاسبه عیدی)]]</f>
        <v>14195311.475409836</v>
      </c>
      <c r="Y3" s="9">
        <v>10</v>
      </c>
      <c r="Z3" s="9">
        <f>((I3/7.33)*1.4)*Y3</f>
        <v>6615441.2005457012</v>
      </c>
      <c r="AA3" s="9">
        <v>1000000</v>
      </c>
      <c r="AB3" s="9">
        <v>800000000</v>
      </c>
      <c r="AC3" s="9">
        <v>2000000</v>
      </c>
      <c r="AD3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151239637.84267902</v>
      </c>
      <c r="AE3" s="9">
        <f>L3+Q3+R3+AB3+AC3+Z3+S3+O3+Table1[[#This Row],[پایه سنوات ماهانه]]+Table1[[#This Row],[عيدي]]+Table1[[#This Row],[سنوات]]</f>
        <v>992825572.26890862</v>
      </c>
      <c r="AF3" s="9">
        <f>MAX((AC3+Z3+Table1[[#This Row],[پایه سنوات ماهانه]]+S3+R3+Q3+O3+L3-AG3),0)</f>
        <v>139652863.84267902</v>
      </c>
      <c r="AG3" s="9">
        <f t="shared" ref="AG3:AG22" si="2">ROUNDDOWN(AD3*0.07,0)</f>
        <v>10586774</v>
      </c>
      <c r="AH3" s="9">
        <f t="shared" ref="AH3:AH22" si="3">ROUNDUP(AD3*0.2,0)</f>
        <v>30247928</v>
      </c>
      <c r="AI3" s="9">
        <f t="shared" ref="AI3:AI22" si="4">ROUNDUP(AD3*0.03,0)</f>
        <v>4537190</v>
      </c>
      <c r="AJ3" s="9">
        <f t="shared" ref="AJ3:AJ22" si="5">AG3+AH3+AI3</f>
        <v>45371892</v>
      </c>
      <c r="AK3" s="9">
        <f>ROUND(IFERROR(IF(AF3&lt;=240000000,0,IF(AND(AF3&gt;240000000,AF3&lt;300000001),(AF3-240000000)*0.1,IF(AND(AF3&gt;=300000001,AF3&lt;380000001),(300000000-240000000)*0.1+(AF3-300000000)*0.15,IF(AND(AF3&gt;230000001,AF3&lt;340000001),(300000000-240000000)*0.1+(380000000-300000000)*0.15+(AF3-380000000)*0.2,(300000000-240000000)*0.1+(380000000-300000000)*0.15+(500000000-300000000)*0.2+(AF3-500000000)*0.3)))),0),0)</f>
        <v>0</v>
      </c>
      <c r="AL3" s="9">
        <f>AK3+AG3</f>
        <v>10586774</v>
      </c>
      <c r="AM3" s="9">
        <f>Table1[[#This Row],[حقوق و مزایای مشمول و غیر مشمول بیمه]]-Table1[[#This Row],[جمع کسورات]]</f>
        <v>982238798.26890862</v>
      </c>
    </row>
    <row r="4" spans="1:177" s="11" customFormat="1" ht="23.4">
      <c r="A4" s="8">
        <v>2</v>
      </c>
      <c r="B4" s="9" t="s">
        <v>27</v>
      </c>
      <c r="C4" s="10"/>
      <c r="D4" s="10"/>
      <c r="E4" s="9">
        <v>2388728</v>
      </c>
      <c r="F4" s="9">
        <v>1</v>
      </c>
      <c r="G4" s="9">
        <f>(IFERROR(VLOOKUP(F4,BD$132:BE$162,2,0),0))*1.32</f>
        <v>92400</v>
      </c>
      <c r="H4" s="9">
        <v>94000</v>
      </c>
      <c r="I4" s="9">
        <f>IF(Table1[[#This Row],[حقوق سال 1403]]=2388728,3463656,(Table1[[#This Row],[حقوق سال 1403]]*1.32+310535))</f>
        <v>3463656</v>
      </c>
      <c r="J4" s="9">
        <v>31</v>
      </c>
      <c r="K4" s="9">
        <v>31</v>
      </c>
      <c r="L4" s="9">
        <f>Table1[[#This Row],[پایه حقوق روزانه ]]*Table1[[#This Row],[روزهای کارکرد]]</f>
        <v>107373336</v>
      </c>
      <c r="M4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4" s="9" t="s">
        <v>46</v>
      </c>
      <c r="O4" s="9">
        <f t="shared" ref="O4:O22" si="6">IF(N4="متاهل",(MIN(5000000,(5000000/30*K4))),0)</f>
        <v>0</v>
      </c>
      <c r="P4" s="9">
        <v>0</v>
      </c>
      <c r="Q4" s="9">
        <f>(((3463656*P4)*3)/Table1[[#This Row],[تعداد روز ماه]]*Table1[[#This Row],[روزهای کارکرد]])</f>
        <v>0</v>
      </c>
      <c r="R4" s="9">
        <f>MIN(9000000,((9000000/30)*Table1[[#This Row],[روزهای کارکرد]]))</f>
        <v>9000000</v>
      </c>
      <c r="S4" s="9">
        <f>MIN(22000000,((22000000/30)*Table1[[#This Row],[روزهای کارکرد]]))</f>
        <v>22000000</v>
      </c>
      <c r="T4" s="9">
        <f>Table1[[#This Row],[خواربار]]+Table1[[#This Row],[حق مسکن]]+Table1[[#This Row],[حق تاهل ]]</f>
        <v>31000000</v>
      </c>
      <c r="U4" s="9"/>
      <c r="V4" s="9">
        <f t="shared" si="0"/>
        <v>0</v>
      </c>
      <c r="W4" s="9">
        <f t="shared" si="1"/>
        <v>0</v>
      </c>
      <c r="X4" s="9">
        <f>((Table1[[#This Row],[پایه حقوق روزانه ]]*30)/366)*Table1[[#This Row],[تعداد روز کارکرد از ابتدای سال تا امروز (جهت محاسبه عیدی)]]</f>
        <v>0</v>
      </c>
      <c r="Y4" s="9"/>
      <c r="Z4" s="9">
        <f t="shared" ref="Z4:Z22" si="7">((I4/7.33)*1.4)*Y4</f>
        <v>0</v>
      </c>
      <c r="AA4" s="9">
        <f>IF(Table1[[#This Row],[اضافه کار ]]&lt;10,Table1[[#This Row],[اضافه کار ]],10)</f>
        <v>0</v>
      </c>
      <c r="AB4" s="9"/>
      <c r="AC4" s="9">
        <v>0</v>
      </c>
      <c r="AD4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144151736</v>
      </c>
      <c r="AE4" s="9">
        <f>L4+Q4+R4+AB4+AC4+Z4+S4+O4+Table1[[#This Row],[پایه سنوات ماهانه]]+Table1[[#This Row],[عيدي]]+Table1[[#This Row],[سنوات]]</f>
        <v>144151736</v>
      </c>
      <c r="AF4" s="9">
        <f>MAX((AC4+Z4+Table1[[#This Row],[پایه سنوات ماهانه]]+S4+R4+Q4+O4+L4-AG4),0)</f>
        <v>134061115</v>
      </c>
      <c r="AG4" s="9">
        <f t="shared" si="2"/>
        <v>10090621</v>
      </c>
      <c r="AH4" s="9">
        <f t="shared" si="3"/>
        <v>28830348</v>
      </c>
      <c r="AI4" s="9">
        <f t="shared" si="4"/>
        <v>4324553</v>
      </c>
      <c r="AJ4" s="9">
        <f t="shared" si="5"/>
        <v>43245522</v>
      </c>
      <c r="AK4" s="9">
        <f t="shared" ref="AK4:AK22" si="8">ROUND(IFERROR(IF(AF4&lt;=240000000,0,IF(AND(AF4&gt;240000000,AF4&lt;300000001),(AF4-240000000)*0.1,IF(AND(AF4&gt;=300000001,AF4&lt;380000001),(300000000-240000000)*0.1+(AF4-300000000)*0.15,IF(AND(AF4&gt;230000001,AF4&lt;340000001),(300000000-240000000)*0.1+(380000000-300000000)*0.15+(AF4-380000000)*0.2,(300000000-240000000)*0.1+(380000000-300000000)*0.15+(500000000-300000000)*0.2+(AF4-500000000)*0.3)))),0),0)</f>
        <v>0</v>
      </c>
      <c r="AL4" s="9">
        <f t="shared" ref="AL4:AL22" si="9">AK4+AG4</f>
        <v>10090621</v>
      </c>
      <c r="AM4" s="9">
        <f>Table1[[#This Row],[حقوق و مزایای مشمول و غیر مشمول بیمه]]-Table1[[#This Row],[جمع کسورات]]</f>
        <v>134061115</v>
      </c>
    </row>
    <row r="5" spans="1:177" s="11" customFormat="1" ht="23.4">
      <c r="A5" s="8">
        <v>3</v>
      </c>
      <c r="B5" s="9" t="s">
        <v>28</v>
      </c>
      <c r="C5" s="10"/>
      <c r="D5" s="10"/>
      <c r="E5" s="9">
        <v>3000000</v>
      </c>
      <c r="F5" s="9">
        <v>1</v>
      </c>
      <c r="G5" s="9">
        <f>(IFERROR(VLOOKUP(F5,BD$132:BE$162,2,0),0))*1.32</f>
        <v>92400</v>
      </c>
      <c r="H5" s="9">
        <v>94000</v>
      </c>
      <c r="I5" s="9">
        <f>IF(Table1[[#This Row],[حقوق سال 1403]]=2388728,3463656,(Table1[[#This Row],[حقوق سال 1403]]*1.32+310535))</f>
        <v>4270535</v>
      </c>
      <c r="J5" s="9">
        <v>31</v>
      </c>
      <c r="K5" s="9">
        <v>31</v>
      </c>
      <c r="L5" s="9">
        <f>Table1[[#This Row],[پایه حقوق روزانه ]]*Table1[[#This Row],[روزهای کارکرد]]</f>
        <v>132386585</v>
      </c>
      <c r="M5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5" s="9" t="s">
        <v>26</v>
      </c>
      <c r="O5" s="9">
        <f t="shared" si="6"/>
        <v>5000000</v>
      </c>
      <c r="P5" s="9">
        <v>4</v>
      </c>
      <c r="Q5" s="9">
        <f>(((3463656*P5)*3)/Table1[[#This Row],[تعداد روز ماه]]*Table1[[#This Row],[روزهای کارکرد]])</f>
        <v>41563872</v>
      </c>
      <c r="R5" s="9">
        <f>MIN(9000000,((9000000/30)*Table1[[#This Row],[روزهای کارکرد]]))</f>
        <v>9000000</v>
      </c>
      <c r="S5" s="9">
        <f>MIN(22000000,((22000000/30)*Table1[[#This Row],[روزهای کارکرد]]))</f>
        <v>22000000</v>
      </c>
      <c r="T5" s="9">
        <f>Table1[[#This Row],[خواربار]]+Table1[[#This Row],[حق مسکن]]+Table1[[#This Row],[حق تاهل ]]</f>
        <v>36000000</v>
      </c>
      <c r="U5" s="9"/>
      <c r="V5" s="9">
        <f t="shared" si="0"/>
        <v>0</v>
      </c>
      <c r="W5" s="9">
        <f t="shared" si="1"/>
        <v>0</v>
      </c>
      <c r="X5" s="9">
        <f>((Table1[[#This Row],[پایه حقوق روزانه ]]*30)/366)*Table1[[#This Row],[تعداد روز کارکرد از ابتدای سال تا امروز (جهت محاسبه عیدی)]]</f>
        <v>0</v>
      </c>
      <c r="Y5" s="9"/>
      <c r="Z5" s="9">
        <f t="shared" si="7"/>
        <v>0</v>
      </c>
      <c r="AA5" s="9">
        <f>IF(Table1[[#This Row],[اضافه کار ]]&lt;10,Table1[[#This Row],[اضافه کار ]],10)</f>
        <v>0</v>
      </c>
      <c r="AB5" s="9">
        <v>0</v>
      </c>
      <c r="AC5" s="9">
        <v>0</v>
      </c>
      <c r="AD5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174164985</v>
      </c>
      <c r="AE5" s="9">
        <f>L5+Q5+R5+AB5+AC5+Z5+S5+O5+Table1[[#This Row],[پایه سنوات ماهانه]]+Table1[[#This Row],[عيدي]]+Table1[[#This Row],[سنوات]]</f>
        <v>215728857</v>
      </c>
      <c r="AF5" s="9">
        <f>MAX((AC5+Z5+Table1[[#This Row],[پایه سنوات ماهانه]]+S5+R5+Q5+O5+L5-AG5),0)</f>
        <v>203537309</v>
      </c>
      <c r="AG5" s="9">
        <f t="shared" si="2"/>
        <v>12191548</v>
      </c>
      <c r="AH5" s="9">
        <f t="shared" si="3"/>
        <v>34832997</v>
      </c>
      <c r="AI5" s="9">
        <f t="shared" si="4"/>
        <v>5224950</v>
      </c>
      <c r="AJ5" s="9">
        <f t="shared" si="5"/>
        <v>52249495</v>
      </c>
      <c r="AK5" s="9">
        <f t="shared" si="8"/>
        <v>0</v>
      </c>
      <c r="AL5" s="9">
        <f t="shared" si="9"/>
        <v>12191548</v>
      </c>
      <c r="AM5" s="9">
        <f>Table1[[#This Row],[حقوق و مزایای مشمول و غیر مشمول بیمه]]-Table1[[#This Row],[جمع کسورات]]</f>
        <v>203537309</v>
      </c>
    </row>
    <row r="6" spans="1:177" s="11" customFormat="1" ht="23.4">
      <c r="A6" s="8">
        <v>4</v>
      </c>
      <c r="B6" s="9" t="s">
        <v>29</v>
      </c>
      <c r="C6" s="10"/>
      <c r="D6" s="10"/>
      <c r="E6" s="9">
        <v>3000000</v>
      </c>
      <c r="F6" s="9">
        <v>1</v>
      </c>
      <c r="G6" s="9">
        <f>(IFERROR(VLOOKUP(F6,BD$132:BE$162,2,0),0))*1.32</f>
        <v>92400</v>
      </c>
      <c r="H6" s="9">
        <v>94000</v>
      </c>
      <c r="I6" s="9">
        <f>IF(Table1[[#This Row],[حقوق سال 1403]]=2388728,3463656,(Table1[[#This Row],[حقوق سال 1403]]*1.32+310535))</f>
        <v>4270535</v>
      </c>
      <c r="J6" s="9">
        <v>31</v>
      </c>
      <c r="K6" s="9">
        <v>31</v>
      </c>
      <c r="L6" s="9">
        <f>Table1[[#This Row],[پایه حقوق روزانه ]]*Table1[[#This Row],[روزهای کارکرد]]</f>
        <v>132386585</v>
      </c>
      <c r="M6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6" s="9" t="s">
        <v>26</v>
      </c>
      <c r="O6" s="9">
        <f t="shared" si="6"/>
        <v>5000000</v>
      </c>
      <c r="P6" s="9">
        <v>0</v>
      </c>
      <c r="Q6" s="9">
        <f>(((3463656*P6)*3)/Table1[[#This Row],[تعداد روز ماه]]*Table1[[#This Row],[روزهای کارکرد]])</f>
        <v>0</v>
      </c>
      <c r="R6" s="9">
        <f>MIN(9000000,((9000000/30)*Table1[[#This Row],[روزهای کارکرد]]))</f>
        <v>9000000</v>
      </c>
      <c r="S6" s="9">
        <f>MIN(22000000,((22000000/30)*Table1[[#This Row],[روزهای کارکرد]]))</f>
        <v>22000000</v>
      </c>
      <c r="T6" s="9">
        <f>Table1[[#This Row],[خواربار]]+Table1[[#This Row],[حق مسکن]]+Table1[[#This Row],[حق تاهل ]]</f>
        <v>36000000</v>
      </c>
      <c r="U6" s="9"/>
      <c r="V6" s="9">
        <f t="shared" si="0"/>
        <v>0</v>
      </c>
      <c r="W6" s="9">
        <f t="shared" si="1"/>
        <v>0</v>
      </c>
      <c r="X6" s="9">
        <f>((Table1[[#This Row],[پایه حقوق روزانه ]]*30)/366)*Table1[[#This Row],[تعداد روز کارکرد از ابتدای سال تا امروز (جهت محاسبه عیدی)]]</f>
        <v>0</v>
      </c>
      <c r="Y6" s="9"/>
      <c r="Z6" s="9">
        <f t="shared" si="7"/>
        <v>0</v>
      </c>
      <c r="AA6" s="9"/>
      <c r="AB6" s="9">
        <f>IF(Table1[[#This Row],[حق مسئولیت]]&gt;10,10,Table1[[#This Row],[حق مسئولیت]])</f>
        <v>0</v>
      </c>
      <c r="AC6" s="9">
        <v>0</v>
      </c>
      <c r="AD6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174164985</v>
      </c>
      <c r="AE6" s="9">
        <f>L6+Q6+R6+AB6+AC6+Z6+S6+O6+Table1[[#This Row],[پایه سنوات ماهانه]]+Table1[[#This Row],[عيدي]]+Table1[[#This Row],[سنوات]]</f>
        <v>174164985</v>
      </c>
      <c r="AF6" s="9">
        <f>MAX((AC6+Z6+Table1[[#This Row],[پایه سنوات ماهانه]]+S6+R6+Q6+O6+L6-AG6),0)</f>
        <v>161973437</v>
      </c>
      <c r="AG6" s="9">
        <f t="shared" si="2"/>
        <v>12191548</v>
      </c>
      <c r="AH6" s="9">
        <f t="shared" si="3"/>
        <v>34832997</v>
      </c>
      <c r="AI6" s="9">
        <f t="shared" si="4"/>
        <v>5224950</v>
      </c>
      <c r="AJ6" s="9">
        <f t="shared" si="5"/>
        <v>52249495</v>
      </c>
      <c r="AK6" s="9">
        <f t="shared" si="8"/>
        <v>0</v>
      </c>
      <c r="AL6" s="9">
        <f t="shared" si="9"/>
        <v>12191548</v>
      </c>
      <c r="AM6" s="9">
        <f>Table1[[#This Row],[حقوق و مزایای مشمول و غیر مشمول بیمه]]-Table1[[#This Row],[جمع کسورات]]</f>
        <v>161973437</v>
      </c>
    </row>
    <row r="7" spans="1:177" s="11" customFormat="1" ht="23.4">
      <c r="A7" s="8">
        <v>5</v>
      </c>
      <c r="B7" s="9" t="s">
        <v>30</v>
      </c>
      <c r="C7" s="10"/>
      <c r="D7" s="10"/>
      <c r="E7" s="9">
        <v>3000000</v>
      </c>
      <c r="F7" s="9">
        <v>1</v>
      </c>
      <c r="G7" s="9">
        <f>(IFERROR(VLOOKUP(F7,BD$132:BE$162,2,0),0))*1.32</f>
        <v>92400</v>
      </c>
      <c r="H7" s="9">
        <v>94000</v>
      </c>
      <c r="I7" s="9">
        <f>IF(Table1[[#This Row],[حقوق سال 1403]]=2388728,3463656,(Table1[[#This Row],[حقوق سال 1403]]*1.32+310535))</f>
        <v>4270535</v>
      </c>
      <c r="J7" s="9">
        <v>31</v>
      </c>
      <c r="K7" s="9">
        <v>31</v>
      </c>
      <c r="L7" s="9">
        <f>Table1[[#This Row],[پایه حقوق روزانه ]]*Table1[[#This Row],[روزهای کارکرد]]</f>
        <v>132386585</v>
      </c>
      <c r="M7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7" s="9" t="s">
        <v>26</v>
      </c>
      <c r="O7" s="9">
        <f t="shared" si="6"/>
        <v>5000000</v>
      </c>
      <c r="P7" s="9">
        <v>0</v>
      </c>
      <c r="Q7" s="9">
        <f>(((3463656*P7)*3)/Table1[[#This Row],[تعداد روز ماه]]*Table1[[#This Row],[روزهای کارکرد]])</f>
        <v>0</v>
      </c>
      <c r="R7" s="9">
        <f>MIN(9000000,((9000000/30)*Table1[[#This Row],[روزهای کارکرد]]))</f>
        <v>9000000</v>
      </c>
      <c r="S7" s="9">
        <f>MIN(22000000,((22000000/30)*Table1[[#This Row],[روزهای کارکرد]]))</f>
        <v>22000000</v>
      </c>
      <c r="T7" s="9">
        <f>Table1[[#This Row],[خواربار]]+Table1[[#This Row],[حق مسکن]]+Table1[[#This Row],[حق تاهل ]]</f>
        <v>36000000</v>
      </c>
      <c r="U7" s="9"/>
      <c r="V7" s="9">
        <f t="shared" si="0"/>
        <v>0</v>
      </c>
      <c r="W7" s="9">
        <f t="shared" si="1"/>
        <v>0</v>
      </c>
      <c r="X7" s="9">
        <f>((Table1[[#This Row],[پایه حقوق روزانه ]]*30)/366)*Table1[[#This Row],[تعداد روز کارکرد از ابتدای سال تا امروز (جهت محاسبه عیدی)]]</f>
        <v>0</v>
      </c>
      <c r="Y7" s="9"/>
      <c r="Z7" s="9"/>
      <c r="AA7" s="9"/>
      <c r="AB7" s="9">
        <v>0</v>
      </c>
      <c r="AC7" s="9">
        <v>0</v>
      </c>
      <c r="AD7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174164985</v>
      </c>
      <c r="AE7" s="9">
        <f>L7+Q7+R7+AB7+AC7+Z7+S7+O7+Table1[[#This Row],[پایه سنوات ماهانه]]+Table1[[#This Row],[عيدي]]+Table1[[#This Row],[سنوات]]</f>
        <v>174164985</v>
      </c>
      <c r="AF7" s="9">
        <f>MAX((AC7+Z7+Table1[[#This Row],[پایه سنوات ماهانه]]+S7+R7+Q7+O7+L7-AG7),0)</f>
        <v>161973437</v>
      </c>
      <c r="AG7" s="9">
        <f t="shared" si="2"/>
        <v>12191548</v>
      </c>
      <c r="AH7" s="9">
        <f t="shared" si="3"/>
        <v>34832997</v>
      </c>
      <c r="AI7" s="9">
        <f t="shared" si="4"/>
        <v>5224950</v>
      </c>
      <c r="AJ7" s="9">
        <f t="shared" si="5"/>
        <v>52249495</v>
      </c>
      <c r="AK7" s="9">
        <f t="shared" si="8"/>
        <v>0</v>
      </c>
      <c r="AL7" s="9">
        <f t="shared" si="9"/>
        <v>12191548</v>
      </c>
      <c r="AM7" s="9">
        <f>Table1[[#This Row],[حقوق و مزایای مشمول و غیر مشمول بیمه]]-Table1[[#This Row],[جمع کسورات]]</f>
        <v>161973437</v>
      </c>
    </row>
    <row r="8" spans="1:177" s="11" customFormat="1" ht="23.4">
      <c r="A8" s="8">
        <v>6</v>
      </c>
      <c r="B8" s="9" t="s">
        <v>31</v>
      </c>
      <c r="C8" s="10"/>
      <c r="D8" s="10"/>
      <c r="E8" s="9">
        <v>3000000</v>
      </c>
      <c r="F8" s="9">
        <v>1</v>
      </c>
      <c r="G8" s="9">
        <f>(IFERROR(VLOOKUP(F8,BD$132:BE$162,2,0),0))*1.32</f>
        <v>92400</v>
      </c>
      <c r="H8" s="9">
        <v>94000</v>
      </c>
      <c r="I8" s="9">
        <f>IF(Table1[[#This Row],[حقوق سال 1403]]=2388728,3463656,(Table1[[#This Row],[حقوق سال 1403]]*1.32+310535))</f>
        <v>4270535</v>
      </c>
      <c r="J8" s="9">
        <v>31</v>
      </c>
      <c r="K8" s="9">
        <v>31</v>
      </c>
      <c r="L8" s="9">
        <f>Table1[[#This Row],[پایه حقوق روزانه ]]*Table1[[#This Row],[روزهای کارکرد]]</f>
        <v>132386585</v>
      </c>
      <c r="M8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8" s="9" t="s">
        <v>26</v>
      </c>
      <c r="O8" s="9">
        <f t="shared" si="6"/>
        <v>5000000</v>
      </c>
      <c r="P8" s="9">
        <v>0</v>
      </c>
      <c r="Q8" s="9">
        <f>(((3463656*P8)*3)/Table1[[#This Row],[تعداد روز ماه]]*Table1[[#This Row],[روزهای کارکرد]])</f>
        <v>0</v>
      </c>
      <c r="R8" s="9">
        <f>MIN(9000000,((9000000/30)*Table1[[#This Row],[روزهای کارکرد]]))</f>
        <v>9000000</v>
      </c>
      <c r="S8" s="9">
        <f>MIN(22000000,((22000000/30)*Table1[[#This Row],[روزهای کارکرد]]))</f>
        <v>22000000</v>
      </c>
      <c r="T8" s="9">
        <f>Table1[[#This Row],[خواربار]]+Table1[[#This Row],[حق مسکن]]+Table1[[#This Row],[حق تاهل ]]</f>
        <v>36000000</v>
      </c>
      <c r="U8" s="9"/>
      <c r="V8" s="9">
        <f t="shared" si="0"/>
        <v>0</v>
      </c>
      <c r="W8" s="9">
        <f t="shared" si="1"/>
        <v>0</v>
      </c>
      <c r="X8" s="9">
        <f>((Table1[[#This Row],[پایه حقوق روزانه ]]*30)/366)*Table1[[#This Row],[تعداد روز کارکرد از ابتدای سال تا امروز (جهت محاسبه عیدی)]]</f>
        <v>0</v>
      </c>
      <c r="Y8" s="9"/>
      <c r="Z8" s="9">
        <f t="shared" si="7"/>
        <v>0</v>
      </c>
      <c r="AA8" s="9">
        <f>IF(Table1[[#This Row],[اضافه کار ]]&lt;10,Table1[[#This Row],[اضافه کار ]],10)</f>
        <v>0</v>
      </c>
      <c r="AB8" s="9">
        <v>0</v>
      </c>
      <c r="AC8" s="9">
        <v>0</v>
      </c>
      <c r="AD8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174164985</v>
      </c>
      <c r="AE8" s="9">
        <f>L8+Q8+R8+AB8+AC8+Z8+S8+O8+Table1[[#This Row],[پایه سنوات ماهانه]]+Table1[[#This Row],[عيدي]]+Table1[[#This Row],[سنوات]]</f>
        <v>174164985</v>
      </c>
      <c r="AF8" s="9">
        <f>MAX((AC8+Z8+Table1[[#This Row],[پایه سنوات ماهانه]]+S8+R8+Q8+O8+L8-AG8),0)</f>
        <v>161973437</v>
      </c>
      <c r="AG8" s="9">
        <f t="shared" si="2"/>
        <v>12191548</v>
      </c>
      <c r="AH8" s="9">
        <f t="shared" si="3"/>
        <v>34832997</v>
      </c>
      <c r="AI8" s="9">
        <f t="shared" si="4"/>
        <v>5224950</v>
      </c>
      <c r="AJ8" s="9">
        <f t="shared" si="5"/>
        <v>52249495</v>
      </c>
      <c r="AK8" s="9">
        <f t="shared" si="8"/>
        <v>0</v>
      </c>
      <c r="AL8" s="9">
        <f t="shared" si="9"/>
        <v>12191548</v>
      </c>
      <c r="AM8" s="9">
        <f>Table1[[#This Row],[حقوق و مزایای مشمول و غیر مشمول بیمه]]-Table1[[#This Row],[جمع کسورات]]</f>
        <v>161973437</v>
      </c>
    </row>
    <row r="9" spans="1:177" s="11" customFormat="1" ht="23.4">
      <c r="A9" s="8">
        <v>7</v>
      </c>
      <c r="B9" s="9" t="s">
        <v>32</v>
      </c>
      <c r="C9" s="10"/>
      <c r="D9" s="10"/>
      <c r="E9" s="9">
        <v>3000000</v>
      </c>
      <c r="F9" s="9">
        <v>1</v>
      </c>
      <c r="G9" s="9">
        <f>(IFERROR(VLOOKUP(F9,BD$132:BE$162,2,0),0))*1.32</f>
        <v>92400</v>
      </c>
      <c r="H9" s="9">
        <v>94000</v>
      </c>
      <c r="I9" s="9">
        <f>IF(Table1[[#This Row],[حقوق سال 1403]]=2388728,3463656,(Table1[[#This Row],[حقوق سال 1403]]*1.32+310535))</f>
        <v>4270535</v>
      </c>
      <c r="J9" s="9">
        <v>31</v>
      </c>
      <c r="K9" s="9">
        <v>31</v>
      </c>
      <c r="L9" s="9">
        <f>Table1[[#This Row],[پایه حقوق روزانه ]]*Table1[[#This Row],[روزهای کارکرد]]</f>
        <v>132386585</v>
      </c>
      <c r="M9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9" s="9" t="s">
        <v>46</v>
      </c>
      <c r="O9" s="9">
        <f t="shared" si="6"/>
        <v>0</v>
      </c>
      <c r="P9" s="9">
        <v>0</v>
      </c>
      <c r="Q9" s="9">
        <f>(((3463656*P9)*3)/Table1[[#This Row],[تعداد روز ماه]]*Table1[[#This Row],[روزهای کارکرد]])</f>
        <v>0</v>
      </c>
      <c r="R9" s="9">
        <f>MIN(9000000,((9000000/30)*Table1[[#This Row],[روزهای کارکرد]]))</f>
        <v>9000000</v>
      </c>
      <c r="S9" s="9">
        <f>MIN(22000000,((22000000/30)*Table1[[#This Row],[روزهای کارکرد]]))</f>
        <v>22000000</v>
      </c>
      <c r="T9" s="9">
        <f>Table1[[#This Row],[خواربار]]+Table1[[#This Row],[حق مسکن]]+Table1[[#This Row],[حق تاهل ]]</f>
        <v>31000000</v>
      </c>
      <c r="U9" s="9"/>
      <c r="V9" s="9">
        <f t="shared" si="0"/>
        <v>0</v>
      </c>
      <c r="W9" s="9">
        <f t="shared" si="1"/>
        <v>0</v>
      </c>
      <c r="X9" s="9">
        <f>((Table1[[#This Row],[پایه حقوق روزانه ]]*30)/366)*Table1[[#This Row],[تعداد روز کارکرد از ابتدای سال تا امروز (جهت محاسبه عیدی)]]</f>
        <v>0</v>
      </c>
      <c r="Y9" s="9"/>
      <c r="Z9" s="9">
        <f t="shared" si="7"/>
        <v>0</v>
      </c>
      <c r="AA9" s="9">
        <f>IF(Table1[[#This Row],[اضافه کار ]]&lt;10,Table1[[#This Row],[اضافه کار ]],10)</f>
        <v>0</v>
      </c>
      <c r="AB9" s="9">
        <v>0</v>
      </c>
      <c r="AC9" s="9">
        <v>0</v>
      </c>
      <c r="AD9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169164985</v>
      </c>
      <c r="AE9" s="9">
        <f>L9+Q9+R9+AB9+AC9+Z9+S9+O9+Table1[[#This Row],[پایه سنوات ماهانه]]+Table1[[#This Row],[عيدي]]+Table1[[#This Row],[سنوات]]</f>
        <v>169164985</v>
      </c>
      <c r="AF9" s="9">
        <f>MAX((AC9+Z9+Table1[[#This Row],[پایه سنوات ماهانه]]+S9+R9+Q9+O9+L9-AG9),0)</f>
        <v>157323437</v>
      </c>
      <c r="AG9" s="9">
        <f t="shared" si="2"/>
        <v>11841548</v>
      </c>
      <c r="AH9" s="9">
        <f t="shared" si="3"/>
        <v>33832997</v>
      </c>
      <c r="AI9" s="9">
        <f t="shared" si="4"/>
        <v>5074950</v>
      </c>
      <c r="AJ9" s="9">
        <f t="shared" si="5"/>
        <v>50749495</v>
      </c>
      <c r="AK9" s="9">
        <f t="shared" si="8"/>
        <v>0</v>
      </c>
      <c r="AL9" s="9">
        <f t="shared" si="9"/>
        <v>11841548</v>
      </c>
      <c r="AM9" s="9">
        <f>Table1[[#This Row],[حقوق و مزایای مشمول و غیر مشمول بیمه]]-Table1[[#This Row],[جمع کسورات]]</f>
        <v>157323437</v>
      </c>
    </row>
    <row r="10" spans="1:177" s="11" customFormat="1" ht="23.4">
      <c r="A10" s="8">
        <v>8</v>
      </c>
      <c r="B10" s="9" t="s">
        <v>33</v>
      </c>
      <c r="C10" s="10"/>
      <c r="D10" s="10"/>
      <c r="E10" s="9">
        <v>3000000</v>
      </c>
      <c r="F10" s="9">
        <v>1</v>
      </c>
      <c r="G10" s="9">
        <f>(IFERROR(VLOOKUP(F10,BD$132:BE$162,2,0),0))*1.32</f>
        <v>92400</v>
      </c>
      <c r="H10" s="9">
        <v>94000</v>
      </c>
      <c r="I10" s="9">
        <f>IF(Table1[[#This Row],[حقوق سال 1403]]=2388728,3463656,(Table1[[#This Row],[حقوق سال 1403]]*1.32+310535))</f>
        <v>4270535</v>
      </c>
      <c r="J10" s="9">
        <v>31</v>
      </c>
      <c r="K10" s="9">
        <v>31</v>
      </c>
      <c r="L10" s="9">
        <f>Table1[[#This Row],[پایه حقوق روزانه ]]*Table1[[#This Row],[روزهای کارکرد]]</f>
        <v>132386585</v>
      </c>
      <c r="M10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10" s="9" t="s">
        <v>26</v>
      </c>
      <c r="O10" s="9">
        <f t="shared" si="6"/>
        <v>5000000</v>
      </c>
      <c r="P10" s="9">
        <v>0</v>
      </c>
      <c r="Q10" s="9">
        <f>(((3463656*P10)*3)/Table1[[#This Row],[تعداد روز ماه]]*Table1[[#This Row],[روزهای کارکرد]])</f>
        <v>0</v>
      </c>
      <c r="R10" s="9">
        <f>MIN(9000000,((9000000/30)*Table1[[#This Row],[روزهای کارکرد]]))</f>
        <v>9000000</v>
      </c>
      <c r="S10" s="9">
        <f>MIN(22000000,((22000000/30)*Table1[[#This Row],[روزهای کارکرد]]))</f>
        <v>22000000</v>
      </c>
      <c r="T10" s="9">
        <f>Table1[[#This Row],[خواربار]]+Table1[[#This Row],[حق مسکن]]+Table1[[#This Row],[حق تاهل ]]</f>
        <v>36000000</v>
      </c>
      <c r="U10" s="9"/>
      <c r="V10" s="9">
        <f t="shared" si="0"/>
        <v>0</v>
      </c>
      <c r="W10" s="9">
        <f t="shared" si="1"/>
        <v>0</v>
      </c>
      <c r="X10" s="9">
        <f>((Table1[[#This Row],[پایه حقوق روزانه ]]*30)/366)*Table1[[#This Row],[تعداد روز کارکرد از ابتدای سال تا امروز (جهت محاسبه عیدی)]]</f>
        <v>0</v>
      </c>
      <c r="Y10" s="9"/>
      <c r="Z10" s="9">
        <f t="shared" si="7"/>
        <v>0</v>
      </c>
      <c r="AA10" s="9">
        <f>IF(Table1[[#This Row],[اضافه کار ]]&lt;10,Table1[[#This Row],[اضافه کار ]],10)</f>
        <v>0</v>
      </c>
      <c r="AB10" s="9">
        <v>0</v>
      </c>
      <c r="AC10" s="9">
        <v>0</v>
      </c>
      <c r="AD10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174164985</v>
      </c>
      <c r="AE10" s="9">
        <f>L10+Q10+R10+AB10+AC10+Z10+S10+O10+Table1[[#This Row],[پایه سنوات ماهانه]]+Table1[[#This Row],[عيدي]]+Table1[[#This Row],[سنوات]]</f>
        <v>174164985</v>
      </c>
      <c r="AF10" s="9">
        <f>MAX((AC10+Z10+Table1[[#This Row],[پایه سنوات ماهانه]]+S10+R10+Q10+O10+L10-AG10),0)</f>
        <v>161973437</v>
      </c>
      <c r="AG10" s="9">
        <f t="shared" si="2"/>
        <v>12191548</v>
      </c>
      <c r="AH10" s="9">
        <f t="shared" si="3"/>
        <v>34832997</v>
      </c>
      <c r="AI10" s="9">
        <f t="shared" si="4"/>
        <v>5224950</v>
      </c>
      <c r="AJ10" s="9">
        <f t="shared" si="5"/>
        <v>52249495</v>
      </c>
      <c r="AK10" s="9">
        <f t="shared" si="8"/>
        <v>0</v>
      </c>
      <c r="AL10" s="9">
        <f t="shared" si="9"/>
        <v>12191548</v>
      </c>
      <c r="AM10" s="9">
        <f>Table1[[#This Row],[حقوق و مزایای مشمول و غیر مشمول بیمه]]-Table1[[#This Row],[جمع کسورات]]</f>
        <v>161973437</v>
      </c>
    </row>
    <row r="11" spans="1:177" s="11" customFormat="1" ht="23.4">
      <c r="A11" s="8">
        <v>9</v>
      </c>
      <c r="B11" s="9" t="s">
        <v>34</v>
      </c>
      <c r="C11" s="10"/>
      <c r="D11" s="10"/>
      <c r="E11" s="9">
        <v>3000000</v>
      </c>
      <c r="F11" s="9">
        <v>1</v>
      </c>
      <c r="G11" s="9">
        <f>(IFERROR(VLOOKUP(F11,BD$132:BE$162,2,0),0))*1.32</f>
        <v>92400</v>
      </c>
      <c r="H11" s="9">
        <v>94000</v>
      </c>
      <c r="I11" s="9">
        <f>IF(Table1[[#This Row],[حقوق سال 1403]]=2388728,3463656,(Table1[[#This Row],[حقوق سال 1403]]*1.32+310535))</f>
        <v>4270535</v>
      </c>
      <c r="J11" s="9">
        <v>31</v>
      </c>
      <c r="K11" s="9">
        <v>31</v>
      </c>
      <c r="L11" s="9">
        <f>Table1[[#This Row],[پایه حقوق روزانه ]]*Table1[[#This Row],[روزهای کارکرد]]</f>
        <v>132386585</v>
      </c>
      <c r="M11" s="9">
        <f>(Table1[[#This Row],[پایه سنوات روزانه تا پایان 30 اسفند 1403
با احتساب افزایش حقوق 1404]]+Table1[[#This Row],[پایه سنوات سال 1404]])*Table1[[#This Row],[روزهای کارکرد]]</f>
        <v>5778400</v>
      </c>
      <c r="N11" s="9" t="s">
        <v>26</v>
      </c>
      <c r="O11" s="9">
        <f t="shared" si="6"/>
        <v>5000000</v>
      </c>
      <c r="P11" s="9">
        <v>0</v>
      </c>
      <c r="Q11" s="9">
        <f>(((3463656*P11)*3)/Table1[[#This Row],[تعداد روز ماه]]*Table1[[#This Row],[روزهای کارکرد]])</f>
        <v>0</v>
      </c>
      <c r="R11" s="9">
        <f>MIN(9000000,((9000000/30)*Table1[[#This Row],[روزهای کارکرد]]))</f>
        <v>9000000</v>
      </c>
      <c r="S11" s="9">
        <f>MIN(22000000,((22000000/30)*Table1[[#This Row],[روزهای کارکرد]]))</f>
        <v>22000000</v>
      </c>
      <c r="T11" s="9">
        <f>Table1[[#This Row],[خواربار]]+Table1[[#This Row],[حق مسکن]]+Table1[[#This Row],[حق تاهل ]]</f>
        <v>36000000</v>
      </c>
      <c r="U11" s="9"/>
      <c r="V11" s="9">
        <f t="shared" si="0"/>
        <v>0</v>
      </c>
      <c r="W11" s="9">
        <f t="shared" si="1"/>
        <v>0</v>
      </c>
      <c r="X11" s="9">
        <f>((Table1[[#This Row],[پایه حقوق روزانه ]]*30)/366)*Table1[[#This Row],[تعداد روز کارکرد از ابتدای سال تا امروز (جهت محاسبه عیدی)]]</f>
        <v>0</v>
      </c>
      <c r="Y11" s="9"/>
      <c r="Z11" s="9">
        <f t="shared" si="7"/>
        <v>0</v>
      </c>
      <c r="AA11" s="9">
        <f>IF(Table1[[#This Row],[اضافه کار ]]&lt;10,Table1[[#This Row],[اضافه کار ]],10)</f>
        <v>0</v>
      </c>
      <c r="AB11" s="9">
        <v>0</v>
      </c>
      <c r="AC11" s="9">
        <v>0</v>
      </c>
      <c r="AD11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174164985</v>
      </c>
      <c r="AE11" s="9">
        <f>L11+Q11+R11+AB11+AC11+Z11+S11+O11+Table1[[#This Row],[پایه سنوات ماهانه]]+Table1[[#This Row],[عيدي]]+Table1[[#This Row],[سنوات]]</f>
        <v>174164985</v>
      </c>
      <c r="AF11" s="9">
        <f>MAX((AC11+Z11+Table1[[#This Row],[پایه سنوات ماهانه]]+S11+R11+Q11+O11+L11-AG11),0)</f>
        <v>161973437</v>
      </c>
      <c r="AG11" s="9">
        <f t="shared" si="2"/>
        <v>12191548</v>
      </c>
      <c r="AH11" s="9">
        <f t="shared" si="3"/>
        <v>34832997</v>
      </c>
      <c r="AI11" s="9">
        <f t="shared" si="4"/>
        <v>5224950</v>
      </c>
      <c r="AJ11" s="9">
        <f t="shared" si="5"/>
        <v>52249495</v>
      </c>
      <c r="AK11" s="9">
        <f t="shared" si="8"/>
        <v>0</v>
      </c>
      <c r="AL11" s="9">
        <f t="shared" si="9"/>
        <v>12191548</v>
      </c>
      <c r="AM11" s="9">
        <f>Table1[[#This Row],[حقوق و مزایای مشمول و غیر مشمول بیمه]]-Table1[[#This Row],[جمع کسورات]]</f>
        <v>161973437</v>
      </c>
    </row>
    <row r="12" spans="1:177" s="11" customFormat="1" ht="23.4">
      <c r="A12" s="8">
        <v>10</v>
      </c>
      <c r="B12" s="9" t="s">
        <v>35</v>
      </c>
      <c r="C12" s="10"/>
      <c r="D12" s="10"/>
      <c r="E12" s="9">
        <v>3000000</v>
      </c>
      <c r="F12" s="9">
        <v>1</v>
      </c>
      <c r="G12" s="9">
        <f>(IFERROR(VLOOKUP(F12,BD$132:BE$162,2,0),0))*1.32</f>
        <v>92400</v>
      </c>
      <c r="H12" s="9"/>
      <c r="I12" s="9">
        <f>IF(Table1[[#This Row],[حقوق سال 1403]]=2388728,3463656,(Table1[[#This Row],[حقوق سال 1403]]*1.32+310535))</f>
        <v>4270535</v>
      </c>
      <c r="J12" s="9">
        <v>31</v>
      </c>
      <c r="K12" s="9">
        <v>31</v>
      </c>
      <c r="L12" s="9">
        <f>Table1[[#This Row],[پایه حقوق روزانه ]]*Table1[[#This Row],[روزهای کارکرد]]</f>
        <v>132386585</v>
      </c>
      <c r="M12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2" s="9" t="s">
        <v>26</v>
      </c>
      <c r="O12" s="9">
        <f t="shared" si="6"/>
        <v>5000000</v>
      </c>
      <c r="P12" s="9">
        <v>0</v>
      </c>
      <c r="Q12" s="9">
        <f>(((3463656*P12)*3)/Table1[[#This Row],[تعداد روز ماه]]*Table1[[#This Row],[روزهای کارکرد]])</f>
        <v>0</v>
      </c>
      <c r="R12" s="9">
        <f>MIN(9000000,((9000000/30)*Table1[[#This Row],[روزهای کارکرد]]))</f>
        <v>9000000</v>
      </c>
      <c r="S12" s="9">
        <f>MIN(22000000,((22000000/30)*Table1[[#This Row],[روزهای کارکرد]]))</f>
        <v>22000000</v>
      </c>
      <c r="T12" s="9">
        <f>Table1[[#This Row],[خواربار]]+Table1[[#This Row],[حق مسکن]]+Table1[[#This Row],[حق تاهل ]]</f>
        <v>36000000</v>
      </c>
      <c r="U12" s="9"/>
      <c r="V12" s="9">
        <f t="shared" si="0"/>
        <v>0</v>
      </c>
      <c r="W12" s="9">
        <f t="shared" si="1"/>
        <v>0</v>
      </c>
      <c r="X12" s="9">
        <f>((Table1[[#This Row],[پایه حقوق روزانه ]]*30)/366)*Table1[[#This Row],[تعداد روز کارکرد از ابتدای سال تا امروز (جهت محاسبه عیدی)]]</f>
        <v>0</v>
      </c>
      <c r="Y12" s="9"/>
      <c r="Z12" s="9">
        <f t="shared" si="7"/>
        <v>0</v>
      </c>
      <c r="AA12" s="9">
        <f>IF(Table1[[#This Row],[اضافه کار ]]&lt;10,Table1[[#This Row],[اضافه کار ]],10)</f>
        <v>0</v>
      </c>
      <c r="AB12" s="9">
        <v>0</v>
      </c>
      <c r="AC12" s="9">
        <v>0</v>
      </c>
      <c r="AD12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2" s="9">
        <f>L12+Q12+R12+AB12+AC12+Z12+S12+O12+Table1[[#This Row],[پایه سنوات ماهانه]]+Table1[[#This Row],[عيدي]]+Table1[[#This Row],[سنوات]]</f>
        <v>171250985</v>
      </c>
      <c r="AF12" s="9">
        <f>MAX((AC12+Z12+Table1[[#This Row],[پایه سنوات ماهانه]]+S12+R12+Q12+O12+L12-AG12),0)</f>
        <v>159263417</v>
      </c>
      <c r="AG12" s="9">
        <f t="shared" si="2"/>
        <v>11987568</v>
      </c>
      <c r="AH12" s="9">
        <f t="shared" si="3"/>
        <v>34250197</v>
      </c>
      <c r="AI12" s="9">
        <f t="shared" si="4"/>
        <v>5137530</v>
      </c>
      <c r="AJ12" s="9">
        <f t="shared" si="5"/>
        <v>51375295</v>
      </c>
      <c r="AK12" s="9">
        <f t="shared" si="8"/>
        <v>0</v>
      </c>
      <c r="AL12" s="9">
        <f t="shared" si="9"/>
        <v>11987568</v>
      </c>
      <c r="AM12" s="9">
        <f>Table1[[#This Row],[حقوق و مزایای مشمول و غیر مشمول بیمه]]-Table1[[#This Row],[جمع کسورات]]</f>
        <v>159263417</v>
      </c>
    </row>
    <row r="13" spans="1:177" s="11" customFormat="1" ht="23.4">
      <c r="A13" s="8">
        <v>11</v>
      </c>
      <c r="B13" s="9" t="s">
        <v>36</v>
      </c>
      <c r="C13" s="10"/>
      <c r="D13" s="10"/>
      <c r="E13" s="9">
        <v>3000000</v>
      </c>
      <c r="F13" s="9">
        <v>1</v>
      </c>
      <c r="G13" s="9">
        <f>(IFERROR(VLOOKUP(F13,BD$132:BE$162,2,0),0))*1.32</f>
        <v>92400</v>
      </c>
      <c r="H13" s="9"/>
      <c r="I13" s="9">
        <f>IF(Table1[[#This Row],[حقوق سال 1403]]=2388728,3463656,(Table1[[#This Row],[حقوق سال 1403]]*1.32+310535))</f>
        <v>4270535</v>
      </c>
      <c r="J13" s="9">
        <v>31</v>
      </c>
      <c r="K13" s="9">
        <v>31</v>
      </c>
      <c r="L13" s="9">
        <f>Table1[[#This Row],[پایه حقوق روزانه ]]*Table1[[#This Row],[روزهای کارکرد]]</f>
        <v>132386585</v>
      </c>
      <c r="M13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3" s="9" t="s">
        <v>26</v>
      </c>
      <c r="O13" s="9">
        <f t="shared" si="6"/>
        <v>5000000</v>
      </c>
      <c r="P13" s="9">
        <v>0</v>
      </c>
      <c r="Q13" s="9">
        <f>(((3463656*P13)*3)/Table1[[#This Row],[تعداد روز ماه]]*Table1[[#This Row],[روزهای کارکرد]])</f>
        <v>0</v>
      </c>
      <c r="R13" s="9">
        <f>MIN(9000000,((9000000/30)*Table1[[#This Row],[روزهای کارکرد]]))</f>
        <v>9000000</v>
      </c>
      <c r="S13" s="9">
        <f>MIN(22000000,((22000000/30)*Table1[[#This Row],[روزهای کارکرد]]))</f>
        <v>22000000</v>
      </c>
      <c r="T13" s="9">
        <f>Table1[[#This Row],[خواربار]]+Table1[[#This Row],[حق مسکن]]+Table1[[#This Row],[حق تاهل ]]</f>
        <v>36000000</v>
      </c>
      <c r="U13" s="9"/>
      <c r="V13" s="9">
        <f t="shared" si="0"/>
        <v>0</v>
      </c>
      <c r="W13" s="9">
        <f t="shared" si="1"/>
        <v>0</v>
      </c>
      <c r="X13" s="9">
        <f>((Table1[[#This Row],[پایه حقوق روزانه ]]*30)/366)*Table1[[#This Row],[تعداد روز کارکرد از ابتدای سال تا امروز (جهت محاسبه عیدی)]]</f>
        <v>0</v>
      </c>
      <c r="Y13" s="9"/>
      <c r="Z13" s="9">
        <f t="shared" si="7"/>
        <v>0</v>
      </c>
      <c r="AA13" s="9">
        <f>IF(Table1[[#This Row],[اضافه کار ]]&lt;10,Table1[[#This Row],[اضافه کار ]],10)</f>
        <v>0</v>
      </c>
      <c r="AB13" s="9">
        <v>0</v>
      </c>
      <c r="AC13" s="9">
        <v>0</v>
      </c>
      <c r="AD13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3" s="9">
        <f>L13+Q13+R13+AB13+AC13+Z13+S13+O13+Table1[[#This Row],[پایه سنوات ماهانه]]+Table1[[#This Row],[عيدي]]+Table1[[#This Row],[سنوات]]</f>
        <v>171250985</v>
      </c>
      <c r="AF13" s="9">
        <f>MAX((AC13+Z13+Table1[[#This Row],[پایه سنوات ماهانه]]+S13+R13+Q13+O13+L13-AG13),0)</f>
        <v>159263417</v>
      </c>
      <c r="AG13" s="9">
        <f t="shared" si="2"/>
        <v>11987568</v>
      </c>
      <c r="AH13" s="9">
        <f t="shared" si="3"/>
        <v>34250197</v>
      </c>
      <c r="AI13" s="9">
        <f t="shared" si="4"/>
        <v>5137530</v>
      </c>
      <c r="AJ13" s="9">
        <f t="shared" si="5"/>
        <v>51375295</v>
      </c>
      <c r="AK13" s="9">
        <f t="shared" si="8"/>
        <v>0</v>
      </c>
      <c r="AL13" s="9">
        <f t="shared" si="9"/>
        <v>11987568</v>
      </c>
      <c r="AM13" s="9">
        <f>Table1[[#This Row],[حقوق و مزایای مشمول و غیر مشمول بیمه]]-Table1[[#This Row],[جمع کسورات]]</f>
        <v>159263417</v>
      </c>
    </row>
    <row r="14" spans="1:177" s="11" customFormat="1" ht="23.4">
      <c r="A14" s="8">
        <v>12</v>
      </c>
      <c r="B14" s="9" t="s">
        <v>37</v>
      </c>
      <c r="C14" s="10"/>
      <c r="D14" s="10"/>
      <c r="E14" s="9">
        <v>3000000</v>
      </c>
      <c r="F14" s="9">
        <v>1</v>
      </c>
      <c r="G14" s="9">
        <f>(IFERROR(VLOOKUP(F14,BD$132:BE$162,2,0),0))*1.32</f>
        <v>92400</v>
      </c>
      <c r="H14" s="9"/>
      <c r="I14" s="9">
        <f>IF(Table1[[#This Row],[حقوق سال 1403]]=2388728,3463656,(Table1[[#This Row],[حقوق سال 1403]]*1.32+310535))</f>
        <v>4270535</v>
      </c>
      <c r="J14" s="9">
        <v>31</v>
      </c>
      <c r="K14" s="9">
        <v>31</v>
      </c>
      <c r="L14" s="9">
        <f>Table1[[#This Row],[پایه حقوق روزانه ]]*Table1[[#This Row],[روزهای کارکرد]]</f>
        <v>132386585</v>
      </c>
      <c r="M14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4" s="9" t="s">
        <v>26</v>
      </c>
      <c r="O14" s="9">
        <f t="shared" si="6"/>
        <v>5000000</v>
      </c>
      <c r="P14" s="9"/>
      <c r="Q14" s="9">
        <f>(((3463656*P14)*3)/Table1[[#This Row],[تعداد روز ماه]]*Table1[[#This Row],[روزهای کارکرد]])</f>
        <v>0</v>
      </c>
      <c r="R14" s="9">
        <f>MIN(9000000,((9000000/30)*Table1[[#This Row],[روزهای کارکرد]]))</f>
        <v>9000000</v>
      </c>
      <c r="S14" s="9">
        <f>MIN(22000000,((22000000/30)*Table1[[#This Row],[روزهای کارکرد]]))</f>
        <v>22000000</v>
      </c>
      <c r="T14" s="9">
        <f>Table1[[#This Row],[خواربار]]+Table1[[#This Row],[حق مسکن]]+Table1[[#This Row],[حق تاهل ]]</f>
        <v>36000000</v>
      </c>
      <c r="U14" s="9"/>
      <c r="V14" s="9">
        <f t="shared" si="0"/>
        <v>0</v>
      </c>
      <c r="W14" s="9">
        <f t="shared" si="1"/>
        <v>0</v>
      </c>
      <c r="X14" s="9">
        <f>((Table1[[#This Row],[پایه حقوق روزانه ]]*30)/366)*Table1[[#This Row],[تعداد روز کارکرد از ابتدای سال تا امروز (جهت محاسبه عیدی)]]</f>
        <v>0</v>
      </c>
      <c r="Y14" s="9"/>
      <c r="Z14" s="9">
        <f t="shared" si="7"/>
        <v>0</v>
      </c>
      <c r="AA14" s="9">
        <f>IF(Table1[[#This Row],[اضافه کار ]]&lt;10,Table1[[#This Row],[اضافه کار ]],10)</f>
        <v>0</v>
      </c>
      <c r="AB14" s="9">
        <v>0</v>
      </c>
      <c r="AC14" s="9">
        <v>0</v>
      </c>
      <c r="AD14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4" s="9">
        <f>L14+Q14+R14+AB14+AC14+Z14+S14+O14+Table1[[#This Row],[پایه سنوات ماهانه]]+Table1[[#This Row],[عيدي]]+Table1[[#This Row],[سنوات]]</f>
        <v>171250985</v>
      </c>
      <c r="AF14" s="9">
        <f>MAX((AC14+Z14+Table1[[#This Row],[پایه سنوات ماهانه]]+S14+R14+Q14+O14+L14-AG14),0)</f>
        <v>159263417</v>
      </c>
      <c r="AG14" s="9">
        <f t="shared" si="2"/>
        <v>11987568</v>
      </c>
      <c r="AH14" s="9">
        <f t="shared" si="3"/>
        <v>34250197</v>
      </c>
      <c r="AI14" s="9">
        <f t="shared" si="4"/>
        <v>5137530</v>
      </c>
      <c r="AJ14" s="9">
        <f t="shared" si="5"/>
        <v>51375295</v>
      </c>
      <c r="AK14" s="9">
        <f t="shared" si="8"/>
        <v>0</v>
      </c>
      <c r="AL14" s="9">
        <f t="shared" si="9"/>
        <v>11987568</v>
      </c>
      <c r="AM14" s="9">
        <f>Table1[[#This Row],[حقوق و مزایای مشمول و غیر مشمول بیمه]]-Table1[[#This Row],[جمع کسورات]]</f>
        <v>159263417</v>
      </c>
    </row>
    <row r="15" spans="1:177" s="11" customFormat="1" ht="23.4">
      <c r="A15" s="8">
        <v>13</v>
      </c>
      <c r="B15" s="9" t="s">
        <v>38</v>
      </c>
      <c r="C15" s="10"/>
      <c r="D15" s="10"/>
      <c r="E15" s="9">
        <v>3000000</v>
      </c>
      <c r="F15" s="9">
        <v>1</v>
      </c>
      <c r="G15" s="9">
        <f>(IFERROR(VLOOKUP(F15,BD$132:BE$162,2,0),0))*1.32</f>
        <v>92400</v>
      </c>
      <c r="H15" s="9"/>
      <c r="I15" s="9">
        <f>IF(Table1[[#This Row],[حقوق سال 1403]]=2388728,3463656,(Table1[[#This Row],[حقوق سال 1403]]*1.32+310535))</f>
        <v>4270535</v>
      </c>
      <c r="J15" s="9">
        <v>31</v>
      </c>
      <c r="K15" s="9">
        <v>31</v>
      </c>
      <c r="L15" s="9">
        <f>Table1[[#This Row],[پایه حقوق روزانه ]]*Table1[[#This Row],[روزهای کارکرد]]</f>
        <v>132386585</v>
      </c>
      <c r="M15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5" s="9" t="s">
        <v>26</v>
      </c>
      <c r="O15" s="9">
        <f t="shared" si="6"/>
        <v>5000000</v>
      </c>
      <c r="P15" s="9"/>
      <c r="Q15" s="9">
        <f>(((3463656*P15)*3)/Table1[[#This Row],[تعداد روز ماه]]*Table1[[#This Row],[روزهای کارکرد]])</f>
        <v>0</v>
      </c>
      <c r="R15" s="9">
        <f>MIN(9000000,((9000000/30)*Table1[[#This Row],[روزهای کارکرد]]))</f>
        <v>9000000</v>
      </c>
      <c r="S15" s="9">
        <f>MIN(22000000,((22000000/30)*Table1[[#This Row],[روزهای کارکرد]]))</f>
        <v>22000000</v>
      </c>
      <c r="T15" s="9">
        <f>Table1[[#This Row],[خواربار]]+Table1[[#This Row],[حق مسکن]]+Table1[[#This Row],[حق تاهل ]]</f>
        <v>36000000</v>
      </c>
      <c r="U15" s="9"/>
      <c r="V15" s="9">
        <f t="shared" si="0"/>
        <v>0</v>
      </c>
      <c r="W15" s="9">
        <f t="shared" si="1"/>
        <v>0</v>
      </c>
      <c r="X15" s="9">
        <f>((Table1[[#This Row],[پایه حقوق روزانه ]]*30)/366)*Table1[[#This Row],[تعداد روز کارکرد از ابتدای سال تا امروز (جهت محاسبه عیدی)]]</f>
        <v>0</v>
      </c>
      <c r="Y15" s="9"/>
      <c r="Z15" s="9">
        <f t="shared" si="7"/>
        <v>0</v>
      </c>
      <c r="AA15" s="9">
        <f>IF(Table1[[#This Row],[اضافه کار ]]&lt;10,Table1[[#This Row],[اضافه کار ]],10)</f>
        <v>0</v>
      </c>
      <c r="AB15" s="9">
        <v>0</v>
      </c>
      <c r="AC15" s="9">
        <v>0</v>
      </c>
      <c r="AD15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5" s="9">
        <f>L15+Q15+R15+AB15+AC15+Z15+S15+O15+Table1[[#This Row],[پایه سنوات ماهانه]]+Table1[[#This Row],[عيدي]]+Table1[[#This Row],[سنوات]]</f>
        <v>171250985</v>
      </c>
      <c r="AF15" s="9">
        <f>MAX((AC15+Z15+Table1[[#This Row],[پایه سنوات ماهانه]]+S15+R15+Q15+O15+L15-AG15),0)</f>
        <v>159263417</v>
      </c>
      <c r="AG15" s="9">
        <f t="shared" si="2"/>
        <v>11987568</v>
      </c>
      <c r="AH15" s="9">
        <f t="shared" si="3"/>
        <v>34250197</v>
      </c>
      <c r="AI15" s="9">
        <f t="shared" si="4"/>
        <v>5137530</v>
      </c>
      <c r="AJ15" s="9">
        <f t="shared" si="5"/>
        <v>51375295</v>
      </c>
      <c r="AK15" s="9">
        <f t="shared" si="8"/>
        <v>0</v>
      </c>
      <c r="AL15" s="9">
        <f t="shared" si="9"/>
        <v>11987568</v>
      </c>
      <c r="AM15" s="9">
        <f>Table1[[#This Row],[حقوق و مزایای مشمول و غیر مشمول بیمه]]-Table1[[#This Row],[جمع کسورات]]</f>
        <v>159263417</v>
      </c>
    </row>
    <row r="16" spans="1:177" s="11" customFormat="1" ht="23.4">
      <c r="A16" s="8">
        <v>14</v>
      </c>
      <c r="B16" s="9" t="s">
        <v>39</v>
      </c>
      <c r="C16" s="10"/>
      <c r="D16" s="10"/>
      <c r="E16" s="9">
        <v>3000000</v>
      </c>
      <c r="F16" s="9">
        <v>1</v>
      </c>
      <c r="G16" s="9">
        <f>(IFERROR(VLOOKUP(F16,BD$132:BE$162,2,0),0))*1.32</f>
        <v>92400</v>
      </c>
      <c r="H16" s="9"/>
      <c r="I16" s="9">
        <f>IF(Table1[[#This Row],[حقوق سال 1403]]=2388728,3463656,(Table1[[#This Row],[حقوق سال 1403]]*1.32+310535))</f>
        <v>4270535</v>
      </c>
      <c r="J16" s="9">
        <v>31</v>
      </c>
      <c r="K16" s="9">
        <v>31</v>
      </c>
      <c r="L16" s="9">
        <f>Table1[[#This Row],[پایه حقوق روزانه ]]*Table1[[#This Row],[روزهای کارکرد]]</f>
        <v>132386585</v>
      </c>
      <c r="M16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6" s="9" t="s">
        <v>26</v>
      </c>
      <c r="O16" s="9">
        <f t="shared" si="6"/>
        <v>5000000</v>
      </c>
      <c r="P16" s="9"/>
      <c r="Q16" s="9">
        <f>(((3463656*P16)*3)/Table1[[#This Row],[تعداد روز ماه]]*Table1[[#This Row],[روزهای کارکرد]])</f>
        <v>0</v>
      </c>
      <c r="R16" s="9">
        <f>MIN(9000000,((9000000/30)*Table1[[#This Row],[روزهای کارکرد]]))</f>
        <v>9000000</v>
      </c>
      <c r="S16" s="9">
        <f>MIN(22000000,((22000000/30)*Table1[[#This Row],[روزهای کارکرد]]))</f>
        <v>22000000</v>
      </c>
      <c r="T16" s="9">
        <f>Table1[[#This Row],[خواربار]]+Table1[[#This Row],[حق مسکن]]+Table1[[#This Row],[حق تاهل ]]</f>
        <v>36000000</v>
      </c>
      <c r="U16" s="9"/>
      <c r="V16" s="9">
        <f t="shared" si="0"/>
        <v>0</v>
      </c>
      <c r="W16" s="9">
        <f t="shared" si="1"/>
        <v>0</v>
      </c>
      <c r="X16" s="9">
        <f>((Table1[[#This Row],[پایه حقوق روزانه ]]*30)/366)*Table1[[#This Row],[تعداد روز کارکرد از ابتدای سال تا امروز (جهت محاسبه عیدی)]]</f>
        <v>0</v>
      </c>
      <c r="Y16" s="9"/>
      <c r="Z16" s="9">
        <f t="shared" si="7"/>
        <v>0</v>
      </c>
      <c r="AA16" s="9">
        <f>IF(Table1[[#This Row],[اضافه کار ]]&lt;10,Table1[[#This Row],[اضافه کار ]],10)</f>
        <v>0</v>
      </c>
      <c r="AB16" s="9">
        <v>0</v>
      </c>
      <c r="AC16" s="9">
        <v>0</v>
      </c>
      <c r="AD16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6" s="9">
        <f>L16+Q16+R16+AB16+AC16+Z16+S16+O16+Table1[[#This Row],[پایه سنوات ماهانه]]+Table1[[#This Row],[عيدي]]+Table1[[#This Row],[سنوات]]</f>
        <v>171250985</v>
      </c>
      <c r="AF16" s="9">
        <f>MAX((AC16+Z16+Table1[[#This Row],[پایه سنوات ماهانه]]+S16+R16+Q16+O16+L16-AG16),0)</f>
        <v>159263417</v>
      </c>
      <c r="AG16" s="9">
        <f t="shared" si="2"/>
        <v>11987568</v>
      </c>
      <c r="AH16" s="9">
        <f t="shared" si="3"/>
        <v>34250197</v>
      </c>
      <c r="AI16" s="9">
        <f t="shared" si="4"/>
        <v>5137530</v>
      </c>
      <c r="AJ16" s="9">
        <f t="shared" si="5"/>
        <v>51375295</v>
      </c>
      <c r="AK16" s="9">
        <f t="shared" si="8"/>
        <v>0</v>
      </c>
      <c r="AL16" s="9">
        <f t="shared" si="9"/>
        <v>11987568</v>
      </c>
      <c r="AM16" s="9">
        <f>Table1[[#This Row],[حقوق و مزایای مشمول و غیر مشمول بیمه]]-Table1[[#This Row],[جمع کسورات]]</f>
        <v>159263417</v>
      </c>
    </row>
    <row r="17" spans="1:39" s="11" customFormat="1" ht="23.4">
      <c r="A17" s="8">
        <v>15</v>
      </c>
      <c r="B17" s="9" t="s">
        <v>40</v>
      </c>
      <c r="C17" s="10"/>
      <c r="D17" s="10"/>
      <c r="E17" s="9">
        <v>3000000</v>
      </c>
      <c r="F17" s="9">
        <v>1</v>
      </c>
      <c r="G17" s="9">
        <f>(IFERROR(VLOOKUP(F17,BD$132:BE$162,2,0),0))*1.32</f>
        <v>92400</v>
      </c>
      <c r="H17" s="9"/>
      <c r="I17" s="9">
        <f>IF(Table1[[#This Row],[حقوق سال 1403]]=2388728,3463656,(Table1[[#This Row],[حقوق سال 1403]]*1.32+310535))</f>
        <v>4270535</v>
      </c>
      <c r="J17" s="9">
        <v>31</v>
      </c>
      <c r="K17" s="9">
        <v>31</v>
      </c>
      <c r="L17" s="9">
        <f>Table1[[#This Row],[پایه حقوق روزانه ]]*Table1[[#This Row],[روزهای کارکرد]]</f>
        <v>132386585</v>
      </c>
      <c r="M17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7" s="9" t="s">
        <v>26</v>
      </c>
      <c r="O17" s="9">
        <f t="shared" si="6"/>
        <v>5000000</v>
      </c>
      <c r="P17" s="9"/>
      <c r="Q17" s="9">
        <f>(((3463656*P17)*3)/Table1[[#This Row],[تعداد روز ماه]]*Table1[[#This Row],[روزهای کارکرد]])</f>
        <v>0</v>
      </c>
      <c r="R17" s="9">
        <f>MIN(9000000,((9000000/30)*Table1[[#This Row],[روزهای کارکرد]]))</f>
        <v>9000000</v>
      </c>
      <c r="S17" s="9">
        <f>MIN(22000000,((22000000/30)*Table1[[#This Row],[روزهای کارکرد]]))</f>
        <v>22000000</v>
      </c>
      <c r="T17" s="9">
        <f>Table1[[#This Row],[خواربار]]+Table1[[#This Row],[حق مسکن]]+Table1[[#This Row],[حق تاهل ]]</f>
        <v>36000000</v>
      </c>
      <c r="U17" s="9"/>
      <c r="V17" s="9">
        <f t="shared" si="0"/>
        <v>0</v>
      </c>
      <c r="W17" s="9">
        <f t="shared" si="1"/>
        <v>0</v>
      </c>
      <c r="X17" s="9">
        <f>((Table1[[#This Row],[پایه حقوق روزانه ]]*30)/366)*Table1[[#This Row],[تعداد روز کارکرد از ابتدای سال تا امروز (جهت محاسبه عیدی)]]</f>
        <v>0</v>
      </c>
      <c r="Y17" s="9"/>
      <c r="Z17" s="9">
        <f t="shared" si="7"/>
        <v>0</v>
      </c>
      <c r="AA17" s="9">
        <f>IF(Table1[[#This Row],[اضافه کار ]]&lt;10,Table1[[#This Row],[اضافه کار ]],10)</f>
        <v>0</v>
      </c>
      <c r="AB17" s="9">
        <v>0</v>
      </c>
      <c r="AC17" s="9">
        <v>0</v>
      </c>
      <c r="AD17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7" s="9">
        <f>L17+Q17+R17+AB17+AC17+Z17+S17+O17+Table1[[#This Row],[پایه سنوات ماهانه]]+Table1[[#This Row],[عيدي]]+Table1[[#This Row],[سنوات]]</f>
        <v>171250985</v>
      </c>
      <c r="AF17" s="9">
        <f>MAX((AC17+Z17+Table1[[#This Row],[پایه سنوات ماهانه]]+S17+R17+Q17+O17+L17-AG17),0)</f>
        <v>159263417</v>
      </c>
      <c r="AG17" s="9">
        <f t="shared" si="2"/>
        <v>11987568</v>
      </c>
      <c r="AH17" s="9">
        <f t="shared" si="3"/>
        <v>34250197</v>
      </c>
      <c r="AI17" s="9">
        <f t="shared" si="4"/>
        <v>5137530</v>
      </c>
      <c r="AJ17" s="9">
        <f t="shared" si="5"/>
        <v>51375295</v>
      </c>
      <c r="AK17" s="9">
        <f t="shared" si="8"/>
        <v>0</v>
      </c>
      <c r="AL17" s="9">
        <f t="shared" si="9"/>
        <v>11987568</v>
      </c>
      <c r="AM17" s="9">
        <f>Table1[[#This Row],[حقوق و مزایای مشمول و غیر مشمول بیمه]]-Table1[[#This Row],[جمع کسورات]]</f>
        <v>159263417</v>
      </c>
    </row>
    <row r="18" spans="1:39" s="11" customFormat="1" ht="23.4">
      <c r="A18" s="8">
        <v>16</v>
      </c>
      <c r="B18" s="9" t="s">
        <v>41</v>
      </c>
      <c r="C18" s="10"/>
      <c r="D18" s="10"/>
      <c r="E18" s="9">
        <v>3000000</v>
      </c>
      <c r="F18" s="9">
        <v>1</v>
      </c>
      <c r="G18" s="9">
        <f>(IFERROR(VLOOKUP(F18,BD$132:BE$162,2,0),0))*1.32</f>
        <v>92400</v>
      </c>
      <c r="H18" s="9"/>
      <c r="I18" s="9">
        <f>IF(Table1[[#This Row],[حقوق سال 1403]]=2388728,3463656,(Table1[[#This Row],[حقوق سال 1403]]*1.32+310535))</f>
        <v>4270535</v>
      </c>
      <c r="J18" s="9">
        <v>31</v>
      </c>
      <c r="K18" s="9">
        <v>31</v>
      </c>
      <c r="L18" s="9">
        <f>Table1[[#This Row],[پایه حقوق روزانه ]]*Table1[[#This Row],[روزهای کارکرد]]</f>
        <v>132386585</v>
      </c>
      <c r="M18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8" s="9" t="s">
        <v>26</v>
      </c>
      <c r="O18" s="9">
        <f t="shared" si="6"/>
        <v>5000000</v>
      </c>
      <c r="P18" s="9"/>
      <c r="Q18" s="9">
        <f>(((3463656*P18)*3)/Table1[[#This Row],[تعداد روز ماه]]*Table1[[#This Row],[روزهای کارکرد]])</f>
        <v>0</v>
      </c>
      <c r="R18" s="9">
        <f>MIN(9000000,((9000000/30)*Table1[[#This Row],[روزهای کارکرد]]))</f>
        <v>9000000</v>
      </c>
      <c r="S18" s="9">
        <f>MIN(22000000,((22000000/30)*Table1[[#This Row],[روزهای کارکرد]]))</f>
        <v>22000000</v>
      </c>
      <c r="T18" s="9">
        <f>Table1[[#This Row],[خواربار]]+Table1[[#This Row],[حق مسکن]]+Table1[[#This Row],[حق تاهل ]]</f>
        <v>36000000</v>
      </c>
      <c r="U18" s="9"/>
      <c r="V18" s="9">
        <f t="shared" si="0"/>
        <v>0</v>
      </c>
      <c r="W18" s="9">
        <f t="shared" si="1"/>
        <v>0</v>
      </c>
      <c r="X18" s="9">
        <f>((Table1[[#This Row],[پایه حقوق روزانه ]]*30)/366)*Table1[[#This Row],[تعداد روز کارکرد از ابتدای سال تا امروز (جهت محاسبه عیدی)]]</f>
        <v>0</v>
      </c>
      <c r="Y18" s="9"/>
      <c r="Z18" s="9">
        <f t="shared" si="7"/>
        <v>0</v>
      </c>
      <c r="AA18" s="9">
        <f>IF(Table1[[#This Row],[اضافه کار ]]&lt;10,Table1[[#This Row],[اضافه کار ]],10)</f>
        <v>0</v>
      </c>
      <c r="AB18" s="9">
        <v>0</v>
      </c>
      <c r="AC18" s="9">
        <v>0</v>
      </c>
      <c r="AD18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8" s="9">
        <f>L18+Q18+R18+AB18+AC18+Z18+S18+O18+Table1[[#This Row],[پایه سنوات ماهانه]]+Table1[[#This Row],[عيدي]]+Table1[[#This Row],[سنوات]]</f>
        <v>171250985</v>
      </c>
      <c r="AF18" s="9">
        <f>MAX((AC18+Z18+Table1[[#This Row],[پایه سنوات ماهانه]]+S18+R18+Q18+O18+L18-AG18),0)</f>
        <v>159263417</v>
      </c>
      <c r="AG18" s="9">
        <f t="shared" si="2"/>
        <v>11987568</v>
      </c>
      <c r="AH18" s="9">
        <f t="shared" si="3"/>
        <v>34250197</v>
      </c>
      <c r="AI18" s="9">
        <f t="shared" si="4"/>
        <v>5137530</v>
      </c>
      <c r="AJ18" s="9">
        <f t="shared" si="5"/>
        <v>51375295</v>
      </c>
      <c r="AK18" s="9">
        <f t="shared" si="8"/>
        <v>0</v>
      </c>
      <c r="AL18" s="9">
        <f t="shared" si="9"/>
        <v>11987568</v>
      </c>
      <c r="AM18" s="9">
        <f>Table1[[#This Row],[حقوق و مزایای مشمول و غیر مشمول بیمه]]-Table1[[#This Row],[جمع کسورات]]</f>
        <v>159263417</v>
      </c>
    </row>
    <row r="19" spans="1:39" s="11" customFormat="1" ht="23.4">
      <c r="A19" s="8">
        <v>17</v>
      </c>
      <c r="B19" s="9" t="s">
        <v>42</v>
      </c>
      <c r="C19" s="10"/>
      <c r="D19" s="10"/>
      <c r="E19" s="9">
        <v>3000000</v>
      </c>
      <c r="F19" s="9">
        <v>1</v>
      </c>
      <c r="G19" s="9">
        <f>(IFERROR(VLOOKUP(F19,BD$132:BE$162,2,0),0))*1.32</f>
        <v>92400</v>
      </c>
      <c r="H19" s="9"/>
      <c r="I19" s="9">
        <f>IF(Table1[[#This Row],[حقوق سال 1403]]=2388728,3463656,(Table1[[#This Row],[حقوق سال 1403]]*1.32+310535))</f>
        <v>4270535</v>
      </c>
      <c r="J19" s="9">
        <v>31</v>
      </c>
      <c r="K19" s="9">
        <v>31</v>
      </c>
      <c r="L19" s="9">
        <f>Table1[[#This Row],[پایه حقوق روزانه ]]*Table1[[#This Row],[روزهای کارکرد]]</f>
        <v>132386585</v>
      </c>
      <c r="M19" s="9">
        <f>(Table1[[#This Row],[پایه سنوات روزانه تا پایان 30 اسفند 1403
با احتساب افزایش حقوق 1404]]+Table1[[#This Row],[پایه سنوات سال 1404]])*Table1[[#This Row],[روزهای کارکرد]]</f>
        <v>2864400</v>
      </c>
      <c r="N19" s="9" t="s">
        <v>26</v>
      </c>
      <c r="O19" s="9">
        <f t="shared" si="6"/>
        <v>5000000</v>
      </c>
      <c r="P19" s="9"/>
      <c r="Q19" s="9">
        <f>(((3463656*P19)*3)/Table1[[#This Row],[تعداد روز ماه]]*Table1[[#This Row],[روزهای کارکرد]])</f>
        <v>0</v>
      </c>
      <c r="R19" s="9">
        <f>MIN(9000000,((9000000/30)*Table1[[#This Row],[روزهای کارکرد]]))</f>
        <v>9000000</v>
      </c>
      <c r="S19" s="9">
        <f>MIN(22000000,((22000000/30)*Table1[[#This Row],[روزهای کارکرد]]))</f>
        <v>22000000</v>
      </c>
      <c r="T19" s="9">
        <f>Table1[[#This Row],[خواربار]]+Table1[[#This Row],[حق مسکن]]+Table1[[#This Row],[حق تاهل ]]</f>
        <v>36000000</v>
      </c>
      <c r="U19" s="9"/>
      <c r="V19" s="9">
        <f t="shared" si="0"/>
        <v>0</v>
      </c>
      <c r="W19" s="9">
        <f t="shared" si="1"/>
        <v>0</v>
      </c>
      <c r="X19" s="9">
        <f>((Table1[[#This Row],[پایه حقوق روزانه ]]*30)/366)*Table1[[#This Row],[تعداد روز کارکرد از ابتدای سال تا امروز (جهت محاسبه عیدی)]]</f>
        <v>0</v>
      </c>
      <c r="Y19" s="9"/>
      <c r="Z19" s="9">
        <f t="shared" si="7"/>
        <v>0</v>
      </c>
      <c r="AA19" s="9">
        <f>IF(Table1[[#This Row],[اضافه کار ]]&lt;10,Table1[[#This Row],[اضافه کار ]],10)</f>
        <v>0</v>
      </c>
      <c r="AB19" s="9">
        <v>0</v>
      </c>
      <c r="AC19" s="9">
        <v>0</v>
      </c>
      <c r="AD19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171250985</v>
      </c>
      <c r="AE19" s="9">
        <f>L19+Q19+R19+AB19+AC19+Z19+S19+O19+Table1[[#This Row],[پایه سنوات ماهانه]]+Table1[[#This Row],[عيدي]]+Table1[[#This Row],[سنوات]]</f>
        <v>171250985</v>
      </c>
      <c r="AF19" s="9">
        <f>MAX((AC19+Z19+Table1[[#This Row],[پایه سنوات ماهانه]]+S19+R19+Q19+O19+L19-AG19),0)</f>
        <v>159263417</v>
      </c>
      <c r="AG19" s="9">
        <f t="shared" si="2"/>
        <v>11987568</v>
      </c>
      <c r="AH19" s="9">
        <f t="shared" si="3"/>
        <v>34250197</v>
      </c>
      <c r="AI19" s="9">
        <f t="shared" si="4"/>
        <v>5137530</v>
      </c>
      <c r="AJ19" s="9">
        <f t="shared" si="5"/>
        <v>51375295</v>
      </c>
      <c r="AK19" s="9">
        <f t="shared" si="8"/>
        <v>0</v>
      </c>
      <c r="AL19" s="9">
        <f t="shared" si="9"/>
        <v>11987568</v>
      </c>
      <c r="AM19" s="9">
        <f>Table1[[#This Row],[حقوق و مزایای مشمول و غیر مشمول بیمه]]-Table1[[#This Row],[جمع کسورات]]</f>
        <v>159263417</v>
      </c>
    </row>
    <row r="20" spans="1:39" s="11" customFormat="1" ht="23.4">
      <c r="A20" s="8">
        <v>18</v>
      </c>
      <c r="B20" s="9" t="s">
        <v>43</v>
      </c>
      <c r="C20" s="10"/>
      <c r="D20" s="10"/>
      <c r="E20" s="9">
        <v>3000000</v>
      </c>
      <c r="F20" s="9">
        <v>5</v>
      </c>
      <c r="G20" s="9">
        <f>(IFERROR(VLOOKUP(F20,BD$132:BE$162,2,0),0))*1.32</f>
        <v>579958.51458863996</v>
      </c>
      <c r="H20" s="9"/>
      <c r="I20" s="9">
        <f>IF(Table1[[#This Row],[حقوق سال 1403]]=2388728,3463656,(Table1[[#This Row],[حقوق سال 1403]]*1.32+310535))</f>
        <v>4270535</v>
      </c>
      <c r="J20" s="9">
        <v>31</v>
      </c>
      <c r="K20" s="9">
        <v>31</v>
      </c>
      <c r="L20" s="9">
        <f>Table1[[#This Row],[پایه حقوق روزانه ]]*Table1[[#This Row],[روزهای کارکرد]]</f>
        <v>132386585</v>
      </c>
      <c r="M20" s="9">
        <f>(Table1[[#This Row],[پایه سنوات روزانه تا پایان 30 اسفند 1403
با احتساب افزایش حقوق 1404]]+Table1[[#This Row],[پایه سنوات سال 1404]])*Table1[[#This Row],[روزهای کارکرد]]</f>
        <v>17978713.952247839</v>
      </c>
      <c r="N20" s="9" t="s">
        <v>26</v>
      </c>
      <c r="O20" s="9">
        <f t="shared" si="6"/>
        <v>5000000</v>
      </c>
      <c r="P20" s="9"/>
      <c r="Q20" s="9">
        <f>(((3463656*P20)*3)/Table1[[#This Row],[تعداد روز ماه]]*Table1[[#This Row],[روزهای کارکرد]])</f>
        <v>0</v>
      </c>
      <c r="R20" s="9">
        <f>MIN(9000000,((9000000/30)*Table1[[#This Row],[روزهای کارکرد]]))</f>
        <v>9000000</v>
      </c>
      <c r="S20" s="9">
        <f>MIN(22000000,((22000000/30)*Table1[[#This Row],[روزهای کارکرد]]))</f>
        <v>22000000</v>
      </c>
      <c r="T20" s="9">
        <f>Table1[[#This Row],[خواربار]]+Table1[[#This Row],[حق مسکن]]+Table1[[#This Row],[حق تاهل ]]</f>
        <v>36000000</v>
      </c>
      <c r="U20" s="9"/>
      <c r="V20" s="9">
        <f t="shared" si="0"/>
        <v>0</v>
      </c>
      <c r="W20" s="9">
        <f t="shared" si="1"/>
        <v>0</v>
      </c>
      <c r="X20" s="9">
        <f>((Table1[[#This Row],[پایه حقوق روزانه ]]*30)/366)*Table1[[#This Row],[تعداد روز کارکرد از ابتدای سال تا امروز (جهت محاسبه عیدی)]]</f>
        <v>0</v>
      </c>
      <c r="Y20" s="9"/>
      <c r="Z20" s="9">
        <f t="shared" si="7"/>
        <v>0</v>
      </c>
      <c r="AA20" s="9">
        <f>IF(Table1[[#This Row],[اضافه کار ]]&lt;10,Table1[[#This Row],[اضافه کار ]],10)</f>
        <v>0</v>
      </c>
      <c r="AB20" s="9">
        <v>0</v>
      </c>
      <c r="AC20" s="9">
        <v>0</v>
      </c>
      <c r="AD20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186365298.95224783</v>
      </c>
      <c r="AE20" s="9">
        <f>L20+Q20+R20+AB20+AC20+Z20+S20+O20+Table1[[#This Row],[پایه سنوات ماهانه]]+Table1[[#This Row],[عيدي]]+Table1[[#This Row],[سنوات]]</f>
        <v>186365298.95224783</v>
      </c>
      <c r="AF20" s="9">
        <f>MAX((AC20+Z20+Table1[[#This Row],[پایه سنوات ماهانه]]+S20+R20+Q20+O20+L20-AG20),0)</f>
        <v>173319728.95224786</v>
      </c>
      <c r="AG20" s="9">
        <f t="shared" si="2"/>
        <v>13045570</v>
      </c>
      <c r="AH20" s="9">
        <f t="shared" si="3"/>
        <v>37273060</v>
      </c>
      <c r="AI20" s="9">
        <f t="shared" si="4"/>
        <v>5590959</v>
      </c>
      <c r="AJ20" s="9">
        <f t="shared" si="5"/>
        <v>55909589</v>
      </c>
      <c r="AK20" s="9">
        <f t="shared" si="8"/>
        <v>0</v>
      </c>
      <c r="AL20" s="9">
        <f t="shared" si="9"/>
        <v>13045570</v>
      </c>
      <c r="AM20" s="9">
        <f>Table1[[#This Row],[حقوق و مزایای مشمول و غیر مشمول بیمه]]-Table1[[#This Row],[جمع کسورات]]</f>
        <v>173319728.95224783</v>
      </c>
    </row>
    <row r="21" spans="1:39" s="11" customFormat="1" ht="23.4">
      <c r="A21" s="8">
        <v>19</v>
      </c>
      <c r="B21" s="9" t="s">
        <v>44</v>
      </c>
      <c r="C21" s="10"/>
      <c r="D21" s="10"/>
      <c r="E21" s="9">
        <v>3000000</v>
      </c>
      <c r="F21" s="9">
        <v>5</v>
      </c>
      <c r="G21" s="9">
        <f>(IFERROR(VLOOKUP(F21,BD$132:BE$162,2,0),0))*1.32</f>
        <v>579958.51458863996</v>
      </c>
      <c r="H21" s="9"/>
      <c r="I21" s="9">
        <f>IF(Table1[[#This Row],[حقوق سال 1403]]=2388728,3463656,(Table1[[#This Row],[حقوق سال 1403]]*1.32+310535))</f>
        <v>4270535</v>
      </c>
      <c r="J21" s="9">
        <v>31</v>
      </c>
      <c r="K21" s="9">
        <v>31</v>
      </c>
      <c r="L21" s="9">
        <f>Table1[[#This Row],[پایه حقوق روزانه ]]*Table1[[#This Row],[روزهای کارکرد]]</f>
        <v>132386585</v>
      </c>
      <c r="M21" s="9">
        <f>(Table1[[#This Row],[پایه سنوات روزانه تا پایان 30 اسفند 1403
با احتساب افزایش حقوق 1404]]+Table1[[#This Row],[پایه سنوات سال 1404]])*Table1[[#This Row],[روزهای کارکرد]]</f>
        <v>17978713.952247839</v>
      </c>
      <c r="N21" s="9" t="s">
        <v>26</v>
      </c>
      <c r="O21" s="9">
        <f t="shared" si="6"/>
        <v>5000000</v>
      </c>
      <c r="P21" s="9"/>
      <c r="Q21" s="9">
        <f>(((3463656*P21)*3)/Table1[[#This Row],[تعداد روز ماه]]*Table1[[#This Row],[روزهای کارکرد]])</f>
        <v>0</v>
      </c>
      <c r="R21" s="9">
        <f>MIN(9000000,((9000000/30)*Table1[[#This Row],[روزهای کارکرد]]))</f>
        <v>9000000</v>
      </c>
      <c r="S21" s="9">
        <f>MIN(22000000,((22000000/30)*Table1[[#This Row],[روزهای کارکرد]]))</f>
        <v>22000000</v>
      </c>
      <c r="T21" s="9">
        <f>Table1[[#This Row],[خواربار]]+Table1[[#This Row],[حق مسکن]]+Table1[[#This Row],[حق تاهل ]]</f>
        <v>36000000</v>
      </c>
      <c r="U21" s="9"/>
      <c r="V21" s="9">
        <f t="shared" si="0"/>
        <v>0</v>
      </c>
      <c r="W21" s="9">
        <f t="shared" si="1"/>
        <v>0</v>
      </c>
      <c r="X21" s="9">
        <f>((Table1[[#This Row],[پایه حقوق روزانه ]]*30)/366)*Table1[[#This Row],[تعداد روز کارکرد از ابتدای سال تا امروز (جهت محاسبه عیدی)]]</f>
        <v>0</v>
      </c>
      <c r="Y21" s="9"/>
      <c r="Z21" s="9">
        <f t="shared" si="7"/>
        <v>0</v>
      </c>
      <c r="AA21" s="9">
        <f>IF(Table1[[#This Row],[اضافه کار ]]&lt;10,Table1[[#This Row],[اضافه کار ]],10)</f>
        <v>0</v>
      </c>
      <c r="AB21" s="9">
        <v>0</v>
      </c>
      <c r="AC21" s="9">
        <v>0</v>
      </c>
      <c r="AD21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186365298.95224783</v>
      </c>
      <c r="AE21" s="9">
        <f>L21+Q21+R21+AB21+AC21+Z21+S21+O21+Table1[[#This Row],[پایه سنوات ماهانه]]+Table1[[#This Row],[عيدي]]+Table1[[#This Row],[سنوات]]</f>
        <v>186365298.95224783</v>
      </c>
      <c r="AF21" s="9">
        <f>MAX((AC21+Z21+Table1[[#This Row],[پایه سنوات ماهانه]]+S21+R21+Q21+O21+L21-AG21),0)</f>
        <v>173319728.95224786</v>
      </c>
      <c r="AG21" s="9">
        <f t="shared" si="2"/>
        <v>13045570</v>
      </c>
      <c r="AH21" s="9">
        <f t="shared" si="3"/>
        <v>37273060</v>
      </c>
      <c r="AI21" s="9">
        <f t="shared" si="4"/>
        <v>5590959</v>
      </c>
      <c r="AJ21" s="9">
        <f t="shared" si="5"/>
        <v>55909589</v>
      </c>
      <c r="AK21" s="9">
        <f t="shared" si="8"/>
        <v>0</v>
      </c>
      <c r="AL21" s="9">
        <f t="shared" si="9"/>
        <v>13045570</v>
      </c>
      <c r="AM21" s="9">
        <f>Table1[[#This Row],[حقوق و مزایای مشمول و غیر مشمول بیمه]]-Table1[[#This Row],[جمع کسورات]]</f>
        <v>173319728.95224783</v>
      </c>
    </row>
    <row r="22" spans="1:39" s="11" customFormat="1" ht="23.4">
      <c r="A22" s="8">
        <v>20</v>
      </c>
      <c r="B22" s="9" t="s">
        <v>45</v>
      </c>
      <c r="C22" s="10"/>
      <c r="D22" s="10"/>
      <c r="E22" s="9">
        <v>3000000</v>
      </c>
      <c r="F22" s="9">
        <v>5</v>
      </c>
      <c r="G22" s="9">
        <f>(IFERROR(VLOOKUP(F22,BD$132:BE$162,2,0),0))*1.32</f>
        <v>579958.51458863996</v>
      </c>
      <c r="H22" s="9"/>
      <c r="I22" s="9">
        <f>IF(Table1[[#This Row],[حقوق سال 1403]]=2388728,3463656,(Table1[[#This Row],[حقوق سال 1403]]*1.32+310535))</f>
        <v>4270535</v>
      </c>
      <c r="J22" s="9">
        <v>31</v>
      </c>
      <c r="K22" s="9">
        <v>31</v>
      </c>
      <c r="L22" s="9">
        <f>Table1[[#This Row],[پایه حقوق روزانه ]]*Table1[[#This Row],[روزهای کارکرد]]</f>
        <v>132386585</v>
      </c>
      <c r="M22" s="9">
        <f>(Table1[[#This Row],[پایه سنوات روزانه تا پایان 30 اسفند 1403
با احتساب افزایش حقوق 1404]]+Table1[[#This Row],[پایه سنوات سال 1404]])*Table1[[#This Row],[روزهای کارکرد]]</f>
        <v>17978713.952247839</v>
      </c>
      <c r="N22" s="9" t="s">
        <v>26</v>
      </c>
      <c r="O22" s="9">
        <f t="shared" si="6"/>
        <v>5000000</v>
      </c>
      <c r="P22" s="9"/>
      <c r="Q22" s="9">
        <f>(((3463656*P22)*3)/Table1[[#This Row],[تعداد روز ماه]]*Table1[[#This Row],[روزهای کارکرد]])</f>
        <v>0</v>
      </c>
      <c r="R22" s="9">
        <f>MIN(9000000,((9000000/30)*Table1[[#This Row],[روزهای کارکرد]]))</f>
        <v>9000000</v>
      </c>
      <c r="S22" s="9">
        <f>MIN(22000000,((22000000/30)*Table1[[#This Row],[روزهای کارکرد]]))</f>
        <v>22000000</v>
      </c>
      <c r="T22" s="9">
        <f>Table1[[#This Row],[خواربار]]+Table1[[#This Row],[حق مسکن]]+Table1[[#This Row],[حق تاهل ]]</f>
        <v>36000000</v>
      </c>
      <c r="U22" s="9"/>
      <c r="V22" s="9">
        <f t="shared" si="0"/>
        <v>0</v>
      </c>
      <c r="W22" s="9">
        <f t="shared" si="1"/>
        <v>0</v>
      </c>
      <c r="X22" s="9">
        <f>((Table1[[#This Row],[پایه حقوق روزانه ]]*30)/366)*Table1[[#This Row],[تعداد روز کارکرد از ابتدای سال تا امروز (جهت محاسبه عیدی)]]</f>
        <v>0</v>
      </c>
      <c r="Y22" s="9"/>
      <c r="Z22" s="9">
        <f t="shared" si="7"/>
        <v>0</v>
      </c>
      <c r="AA22" s="9">
        <f>IF(Table1[[#This Row],[اضافه کار ]]&lt;10,Table1[[#This Row],[اضافه کار ]],10)</f>
        <v>0</v>
      </c>
      <c r="AB22" s="9">
        <v>0</v>
      </c>
      <c r="AC22" s="9">
        <v>0</v>
      </c>
      <c r="AD22" s="9">
        <f>IF(Table1[[#This Row],[پایه حقوق ماهانه]]+Table1[[#This Row],[پایه سنوات ماهانه]]+Table1[[#This Row],[جمع مزایا]]+Table1[[#This Row],[اضافه کار ]]+Table1[[#This Row],[حق مسئولیت]]+Table1[[#This Row],[پاداش]]&lt;(3463656*7*Table1[[#This Row],[تعداد روز ماه]]),Table1[[#This Row],[پایه حقوق ماهانه]]+Table1[[#This Row],[پایه سنوات ماهانه]]+Table1[[#This Row],[جمع مزایا]]+Table1[[#This Row],[اضافه کار ]]+Table1[[#This Row],[حق مسئولیت]]+Table1[[#This Row],[پاداش]],(3463656*7*Table1[[#This Row],[تعداد روز ماه]]))</f>
        <v>186365298.95224783</v>
      </c>
      <c r="AE22" s="9">
        <f>L22+Q22+R22+AB22+AC22+Z22+S22+O22+Table1[[#This Row],[پایه سنوات ماهانه]]+Table1[[#This Row],[عيدي]]+Table1[[#This Row],[سنوات]]</f>
        <v>186365298.95224783</v>
      </c>
      <c r="AF22" s="9">
        <f>MAX((AC22+Z22+Table1[[#This Row],[پایه سنوات ماهانه]]+S22+R22+Q22+O22+L22-AG22),0)</f>
        <v>173319728.95224786</v>
      </c>
      <c r="AG22" s="9">
        <f t="shared" si="2"/>
        <v>13045570</v>
      </c>
      <c r="AH22" s="9">
        <f t="shared" si="3"/>
        <v>37273060</v>
      </c>
      <c r="AI22" s="9">
        <f t="shared" si="4"/>
        <v>5590959</v>
      </c>
      <c r="AJ22" s="9">
        <f t="shared" si="5"/>
        <v>55909589</v>
      </c>
      <c r="AK22" s="9">
        <f t="shared" si="8"/>
        <v>0</v>
      </c>
      <c r="AL22" s="9">
        <f t="shared" si="9"/>
        <v>13045570</v>
      </c>
      <c r="AM22" s="9">
        <f>Table1[[#This Row],[حقوق و مزایای مشمول و غیر مشمول بیمه]]-Table1[[#This Row],[جمع کسورات]]</f>
        <v>173319728.95224783</v>
      </c>
    </row>
    <row r="23" spans="1:39" s="12" customFormat="1">
      <c r="A23" s="13"/>
      <c r="G23" s="14"/>
      <c r="H23" s="14"/>
      <c r="K23" s="14"/>
      <c r="AK23" s="15"/>
    </row>
    <row r="24" spans="1:39" s="12" customFormat="1">
      <c r="A24" s="13"/>
      <c r="G24" s="14"/>
      <c r="H24" s="14"/>
      <c r="K24" s="14"/>
      <c r="AK24" s="15"/>
    </row>
    <row r="25" spans="1:39" s="12" customFormat="1">
      <c r="A25" s="13"/>
      <c r="G25" s="14"/>
      <c r="H25" s="14"/>
      <c r="K25" s="14"/>
      <c r="AK25" s="15"/>
    </row>
    <row r="26" spans="1:39" s="12" customFormat="1">
      <c r="A26" s="13"/>
      <c r="G26" s="14"/>
      <c r="H26" s="14"/>
      <c r="K26" s="14"/>
      <c r="AK26" s="15"/>
    </row>
    <row r="27" spans="1:39" s="12" customFormat="1">
      <c r="A27" s="13"/>
      <c r="G27" s="14"/>
      <c r="H27" s="14"/>
      <c r="K27" s="14"/>
      <c r="AK27" s="15"/>
    </row>
    <row r="28" spans="1:39" s="12" customFormat="1">
      <c r="A28" s="13"/>
      <c r="G28" s="14"/>
      <c r="H28" s="14"/>
      <c r="K28" s="14"/>
      <c r="AK28" s="15"/>
    </row>
    <row r="29" spans="1:39" s="12" customFormat="1">
      <c r="A29" s="13"/>
      <c r="G29" s="14"/>
      <c r="H29" s="14"/>
      <c r="K29" s="14"/>
      <c r="AK29" s="15"/>
    </row>
    <row r="30" spans="1:39" s="12" customFormat="1">
      <c r="A30" s="13"/>
      <c r="G30" s="14"/>
      <c r="H30" s="14"/>
      <c r="K30" s="14"/>
      <c r="AK30" s="15"/>
    </row>
    <row r="31" spans="1:39" s="12" customFormat="1">
      <c r="A31" s="13"/>
      <c r="G31" s="14"/>
      <c r="H31" s="14"/>
      <c r="K31" s="14"/>
      <c r="AK31" s="15"/>
    </row>
    <row r="32" spans="1:39" s="12" customFormat="1">
      <c r="A32" s="13"/>
      <c r="G32" s="14"/>
      <c r="H32" s="14"/>
      <c r="K32" s="14"/>
      <c r="AK32" s="15"/>
    </row>
    <row r="33" spans="1:55" s="12" customFormat="1">
      <c r="A33" s="13"/>
      <c r="G33" s="14"/>
      <c r="H33" s="14"/>
      <c r="K33" s="14"/>
      <c r="AK33" s="15"/>
    </row>
    <row r="34" spans="1:55" s="12" customFormat="1">
      <c r="A34" s="13"/>
      <c r="G34" s="14"/>
      <c r="H34" s="14"/>
      <c r="K34" s="14"/>
      <c r="AK34" s="15"/>
    </row>
    <row r="35" spans="1:55" s="12" customFormat="1">
      <c r="A35" s="13"/>
      <c r="G35" s="14"/>
      <c r="H35" s="14"/>
      <c r="K35" s="14"/>
      <c r="AK35" s="15"/>
    </row>
    <row r="36" spans="1:55" s="12" customFormat="1">
      <c r="A36" s="13"/>
      <c r="G36" s="14"/>
      <c r="H36" s="14"/>
      <c r="K36" s="14"/>
      <c r="AK36" s="15"/>
    </row>
    <row r="37" spans="1:55" s="12" customFormat="1">
      <c r="A37" s="13"/>
      <c r="G37" s="14"/>
      <c r="H37" s="14"/>
      <c r="K37" s="14"/>
      <c r="AK37" s="15"/>
    </row>
    <row r="38" spans="1:55" s="12" customFormat="1">
      <c r="A38" s="13"/>
      <c r="G38" s="14"/>
      <c r="H38" s="14"/>
      <c r="K38" s="14"/>
      <c r="AK38" s="15"/>
    </row>
    <row r="39" spans="1:55" s="12" customFormat="1">
      <c r="A39" s="13"/>
      <c r="G39" s="14"/>
      <c r="H39" s="14"/>
      <c r="K39" s="14"/>
      <c r="AK39" s="15"/>
    </row>
    <row r="40" spans="1:55" s="12" customFormat="1">
      <c r="A40" s="13"/>
      <c r="G40" s="14"/>
      <c r="H40" s="14"/>
      <c r="K40" s="14"/>
      <c r="AK40" s="15"/>
    </row>
    <row r="41" spans="1:55" s="12" customFormat="1">
      <c r="A41" s="13"/>
      <c r="G41" s="14"/>
      <c r="H41" s="14"/>
      <c r="K41" s="14"/>
      <c r="AK41" s="15"/>
    </row>
    <row r="42" spans="1:55" s="12" customFormat="1">
      <c r="A42" s="13"/>
      <c r="G42" s="14"/>
      <c r="H42" s="14"/>
      <c r="K42" s="14"/>
      <c r="AK42" s="15"/>
    </row>
    <row r="43" spans="1:55" s="12" customFormat="1">
      <c r="A43" s="13"/>
      <c r="G43" s="14"/>
      <c r="H43" s="14"/>
      <c r="K43" s="14"/>
      <c r="AK43" s="15"/>
    </row>
    <row r="44" spans="1:55" s="12" customFormat="1">
      <c r="A44" s="13"/>
      <c r="G44" s="14"/>
      <c r="H44" s="14"/>
      <c r="K44" s="14"/>
      <c r="AK44" s="15"/>
    </row>
    <row r="45" spans="1:55" s="12" customFormat="1">
      <c r="A45" s="13"/>
      <c r="G45" s="14"/>
      <c r="H45" s="14"/>
      <c r="K45" s="14"/>
      <c r="AK45" s="15"/>
    </row>
    <row r="46" spans="1:55" s="12" customFormat="1">
      <c r="A46" s="13"/>
      <c r="G46" s="14"/>
      <c r="H46" s="14"/>
      <c r="K46" s="14"/>
      <c r="AK46" s="15"/>
    </row>
    <row r="47" spans="1:55" s="12" customFormat="1">
      <c r="A47" s="13"/>
      <c r="G47" s="14"/>
      <c r="H47" s="14"/>
      <c r="K47" s="14"/>
      <c r="AK47" s="15"/>
      <c r="BB47" s="16"/>
      <c r="BC47" s="17"/>
    </row>
    <row r="48" spans="1:55" s="12" customFormat="1">
      <c r="A48" s="13"/>
      <c r="G48" s="14"/>
      <c r="H48" s="14"/>
      <c r="K48" s="14"/>
      <c r="AK48" s="15"/>
      <c r="BB48" s="18"/>
      <c r="BC48" s="18"/>
    </row>
    <row r="49" spans="1:55" s="12" customFormat="1">
      <c r="A49" s="13"/>
      <c r="G49" s="14"/>
      <c r="H49" s="14"/>
      <c r="K49" s="14"/>
      <c r="AK49" s="15"/>
      <c r="BB49" s="18"/>
      <c r="BC49" s="19"/>
    </row>
    <row r="50" spans="1:55" s="12" customFormat="1">
      <c r="A50" s="13"/>
      <c r="G50" s="14"/>
      <c r="H50" s="14"/>
      <c r="K50" s="14"/>
      <c r="AK50" s="15"/>
      <c r="BB50" s="18"/>
      <c r="BC50" s="19"/>
    </row>
    <row r="51" spans="1:55" s="12" customFormat="1">
      <c r="A51" s="13"/>
      <c r="G51" s="14"/>
      <c r="H51" s="14"/>
      <c r="K51" s="14"/>
      <c r="AK51" s="15"/>
      <c r="BB51" s="18"/>
      <c r="BC51" s="19"/>
    </row>
    <row r="52" spans="1:55" s="12" customFormat="1">
      <c r="A52" s="13"/>
      <c r="G52" s="14"/>
      <c r="H52" s="14"/>
      <c r="K52" s="14"/>
      <c r="AK52" s="15"/>
      <c r="BB52" s="18"/>
      <c r="BC52" s="19"/>
    </row>
    <row r="53" spans="1:55" s="12" customFormat="1">
      <c r="A53" s="13"/>
      <c r="G53" s="14"/>
      <c r="H53" s="14"/>
      <c r="K53" s="14"/>
      <c r="AK53" s="15"/>
      <c r="BB53" s="18"/>
      <c r="BC53" s="19"/>
    </row>
    <row r="54" spans="1:55" s="12" customFormat="1">
      <c r="A54" s="13"/>
      <c r="G54" s="14"/>
      <c r="H54" s="14"/>
      <c r="K54" s="14"/>
      <c r="AK54" s="15"/>
      <c r="BB54" s="18"/>
      <c r="BC54" s="19"/>
    </row>
    <row r="55" spans="1:55" s="12" customFormat="1">
      <c r="A55" s="13"/>
      <c r="G55" s="14"/>
      <c r="H55" s="14"/>
      <c r="K55" s="14"/>
      <c r="AK55" s="15"/>
      <c r="BB55" s="18"/>
      <c r="BC55" s="19"/>
    </row>
    <row r="56" spans="1:55" s="12" customFormat="1">
      <c r="A56" s="13"/>
      <c r="G56" s="14"/>
      <c r="H56" s="14"/>
      <c r="K56" s="14"/>
      <c r="AK56" s="15"/>
      <c r="BB56" s="18"/>
      <c r="BC56" s="19"/>
    </row>
    <row r="57" spans="1:55" s="12" customFormat="1">
      <c r="A57" s="13"/>
      <c r="G57" s="14"/>
      <c r="H57" s="14"/>
      <c r="K57" s="14"/>
      <c r="AK57" s="15"/>
      <c r="BB57" s="18"/>
      <c r="BC57" s="19"/>
    </row>
    <row r="58" spans="1:55" s="12" customFormat="1">
      <c r="A58" s="13"/>
      <c r="G58" s="14"/>
      <c r="H58" s="14"/>
      <c r="K58" s="14"/>
      <c r="AK58" s="15"/>
      <c r="BB58" s="18"/>
      <c r="BC58" s="19"/>
    </row>
    <row r="59" spans="1:55" s="12" customFormat="1">
      <c r="A59" s="13"/>
      <c r="G59" s="14"/>
      <c r="H59" s="14"/>
      <c r="K59" s="14"/>
      <c r="AK59" s="15"/>
      <c r="BB59" s="18"/>
      <c r="BC59" s="19"/>
    </row>
    <row r="60" spans="1:55" s="12" customFormat="1">
      <c r="A60" s="13"/>
      <c r="G60" s="14"/>
      <c r="H60" s="14"/>
      <c r="K60" s="14"/>
      <c r="AK60" s="15"/>
      <c r="BB60" s="18"/>
      <c r="BC60" s="19"/>
    </row>
    <row r="61" spans="1:55" s="12" customFormat="1">
      <c r="A61" s="13"/>
      <c r="G61" s="14"/>
      <c r="H61" s="14"/>
      <c r="K61" s="14"/>
      <c r="AK61" s="15"/>
      <c r="BB61" s="18"/>
      <c r="BC61" s="19"/>
    </row>
    <row r="62" spans="1:55" s="12" customFormat="1">
      <c r="A62" s="13"/>
      <c r="G62" s="14"/>
      <c r="H62" s="14"/>
      <c r="K62" s="14"/>
      <c r="AK62" s="15"/>
      <c r="BB62" s="18"/>
      <c r="BC62" s="19"/>
    </row>
    <row r="63" spans="1:55" s="12" customFormat="1">
      <c r="A63" s="13"/>
      <c r="G63" s="14"/>
      <c r="H63" s="14"/>
      <c r="K63" s="14"/>
      <c r="AK63" s="15"/>
      <c r="BB63" s="18"/>
      <c r="BC63" s="19"/>
    </row>
    <row r="64" spans="1:55" s="12" customFormat="1">
      <c r="A64" s="13"/>
      <c r="G64" s="14"/>
      <c r="H64" s="14"/>
      <c r="K64" s="14"/>
      <c r="AK64" s="15"/>
      <c r="BB64" s="18"/>
      <c r="BC64" s="19"/>
    </row>
    <row r="65" spans="1:55" s="12" customFormat="1">
      <c r="A65" s="13"/>
      <c r="G65" s="14"/>
      <c r="H65" s="14"/>
      <c r="K65" s="14"/>
      <c r="AK65" s="15"/>
      <c r="BB65" s="18"/>
      <c r="BC65" s="19"/>
    </row>
    <row r="66" spans="1:55" s="12" customFormat="1">
      <c r="A66" s="13"/>
      <c r="G66" s="14"/>
      <c r="H66" s="14"/>
      <c r="K66" s="14"/>
      <c r="AK66" s="15"/>
      <c r="BB66" s="18"/>
      <c r="BC66" s="19"/>
    </row>
    <row r="67" spans="1:55" s="12" customFormat="1">
      <c r="A67" s="13"/>
      <c r="G67" s="14"/>
      <c r="H67" s="14"/>
      <c r="K67" s="14"/>
      <c r="AK67" s="15"/>
      <c r="BB67" s="18"/>
      <c r="BC67" s="19"/>
    </row>
    <row r="68" spans="1:55" s="12" customFormat="1">
      <c r="A68" s="13"/>
      <c r="G68" s="14"/>
      <c r="H68" s="14"/>
      <c r="K68" s="14"/>
      <c r="AK68" s="15"/>
      <c r="BB68" s="18"/>
      <c r="BC68" s="19"/>
    </row>
    <row r="69" spans="1:55" s="12" customFormat="1">
      <c r="A69" s="13"/>
      <c r="G69" s="14"/>
      <c r="H69" s="14"/>
      <c r="K69" s="14"/>
      <c r="AK69" s="15"/>
      <c r="BB69" s="18"/>
      <c r="BC69" s="19"/>
    </row>
    <row r="70" spans="1:55" s="12" customFormat="1">
      <c r="A70" s="13"/>
      <c r="G70" s="14"/>
      <c r="H70" s="14"/>
      <c r="K70" s="14"/>
      <c r="AK70" s="15"/>
      <c r="BB70" s="18"/>
      <c r="BC70" s="19"/>
    </row>
    <row r="71" spans="1:55" s="12" customFormat="1">
      <c r="A71" s="13"/>
      <c r="G71" s="14"/>
      <c r="H71" s="14"/>
      <c r="K71" s="14"/>
      <c r="AK71" s="15"/>
      <c r="BB71" s="18"/>
      <c r="BC71" s="19"/>
    </row>
    <row r="72" spans="1:55" s="12" customFormat="1">
      <c r="A72" s="13"/>
      <c r="G72" s="14"/>
      <c r="H72" s="14"/>
      <c r="K72" s="14"/>
      <c r="AK72" s="15"/>
      <c r="BB72" s="18"/>
      <c r="BC72" s="19"/>
    </row>
    <row r="73" spans="1:55" s="12" customFormat="1">
      <c r="A73" s="13"/>
      <c r="G73" s="14"/>
      <c r="H73" s="14"/>
      <c r="K73" s="14"/>
      <c r="AK73" s="15"/>
      <c r="BB73" s="18"/>
      <c r="BC73" s="19"/>
    </row>
    <row r="74" spans="1:55" s="12" customFormat="1">
      <c r="A74" s="13"/>
      <c r="G74" s="14"/>
      <c r="H74" s="14"/>
      <c r="K74" s="14"/>
      <c r="AK74" s="15"/>
      <c r="BB74" s="18"/>
      <c r="BC74" s="19"/>
    </row>
    <row r="75" spans="1:55" s="12" customFormat="1">
      <c r="A75" s="13"/>
      <c r="G75" s="14"/>
      <c r="H75" s="14"/>
      <c r="K75" s="14"/>
      <c r="AK75" s="15"/>
      <c r="BB75" s="18"/>
      <c r="BC75" s="19"/>
    </row>
    <row r="76" spans="1:55" s="12" customFormat="1">
      <c r="A76" s="13"/>
      <c r="G76" s="14"/>
      <c r="H76" s="14"/>
      <c r="K76" s="14"/>
      <c r="AK76" s="15"/>
      <c r="BB76" s="18"/>
      <c r="BC76" s="19"/>
    </row>
    <row r="77" spans="1:55" s="12" customFormat="1">
      <c r="A77" s="13"/>
      <c r="G77" s="14"/>
      <c r="H77" s="14"/>
      <c r="K77" s="14"/>
      <c r="AK77" s="15"/>
      <c r="BB77" s="18"/>
      <c r="BC77" s="19"/>
    </row>
    <row r="78" spans="1:55" s="12" customFormat="1">
      <c r="A78" s="13"/>
      <c r="G78" s="14"/>
      <c r="H78" s="14"/>
      <c r="K78" s="14"/>
      <c r="AK78" s="15"/>
      <c r="BB78" s="18"/>
      <c r="BC78" s="19"/>
    </row>
    <row r="79" spans="1:55" s="12" customFormat="1">
      <c r="A79" s="13"/>
      <c r="G79" s="14"/>
      <c r="H79" s="14"/>
      <c r="K79" s="14"/>
      <c r="AK79" s="15"/>
      <c r="BB79" s="18"/>
      <c r="BC79" s="19"/>
    </row>
    <row r="80" spans="1:55" s="12" customFormat="1">
      <c r="A80" s="13"/>
      <c r="G80" s="14"/>
      <c r="H80" s="14"/>
      <c r="K80" s="14"/>
      <c r="AK80" s="15"/>
    </row>
    <row r="81" spans="1:37" s="12" customFormat="1">
      <c r="A81" s="13"/>
      <c r="G81" s="14"/>
      <c r="H81" s="14"/>
      <c r="K81" s="14"/>
      <c r="AK81" s="15"/>
    </row>
    <row r="82" spans="1:37" s="12" customFormat="1">
      <c r="A82" s="13"/>
      <c r="G82" s="14"/>
      <c r="H82" s="14"/>
      <c r="K82" s="14"/>
      <c r="AK82" s="15"/>
    </row>
    <row r="83" spans="1:37" s="12" customFormat="1">
      <c r="A83" s="13"/>
      <c r="G83" s="14"/>
      <c r="H83" s="14"/>
      <c r="K83" s="14"/>
      <c r="AK83" s="15"/>
    </row>
    <row r="84" spans="1:37" s="12" customFormat="1">
      <c r="A84" s="13"/>
      <c r="G84" s="14"/>
      <c r="H84" s="14"/>
      <c r="K84" s="14"/>
      <c r="AK84" s="15"/>
    </row>
    <row r="85" spans="1:37" s="12" customFormat="1">
      <c r="A85" s="13"/>
      <c r="G85" s="14"/>
      <c r="H85" s="14"/>
      <c r="K85" s="14"/>
      <c r="AK85" s="15"/>
    </row>
    <row r="86" spans="1:37" s="12" customFormat="1">
      <c r="A86" s="13"/>
      <c r="G86" s="14"/>
      <c r="H86" s="14"/>
      <c r="K86" s="14"/>
      <c r="AK86" s="15"/>
    </row>
    <row r="87" spans="1:37" s="12" customFormat="1">
      <c r="A87" s="13"/>
      <c r="G87" s="14"/>
      <c r="H87" s="14"/>
      <c r="K87" s="14"/>
      <c r="AK87" s="15"/>
    </row>
    <row r="88" spans="1:37" s="12" customFormat="1">
      <c r="A88" s="13"/>
      <c r="G88" s="14"/>
      <c r="H88" s="14"/>
      <c r="K88" s="14"/>
      <c r="AK88" s="15"/>
    </row>
    <row r="89" spans="1:37" s="12" customFormat="1">
      <c r="A89" s="13"/>
      <c r="G89" s="14"/>
      <c r="H89" s="14"/>
      <c r="K89" s="14"/>
      <c r="AK89" s="15"/>
    </row>
    <row r="90" spans="1:37" s="12" customFormat="1">
      <c r="A90" s="13"/>
      <c r="G90" s="14"/>
      <c r="H90" s="14"/>
      <c r="K90" s="14"/>
      <c r="AK90" s="15"/>
    </row>
    <row r="91" spans="1:37" s="12" customFormat="1">
      <c r="A91" s="13"/>
      <c r="G91" s="14"/>
      <c r="H91" s="14"/>
      <c r="K91" s="14"/>
      <c r="AK91" s="15"/>
    </row>
    <row r="92" spans="1:37" s="12" customFormat="1">
      <c r="A92" s="13"/>
      <c r="G92" s="14"/>
      <c r="H92" s="14"/>
      <c r="K92" s="14"/>
      <c r="AK92" s="15"/>
    </row>
    <row r="93" spans="1:37" s="12" customFormat="1">
      <c r="A93" s="13"/>
      <c r="G93" s="14"/>
      <c r="H93" s="14"/>
      <c r="K93" s="14"/>
      <c r="AK93" s="15"/>
    </row>
    <row r="94" spans="1:37" s="12" customFormat="1">
      <c r="A94" s="13"/>
      <c r="G94" s="14"/>
      <c r="H94" s="14"/>
      <c r="K94" s="14"/>
      <c r="AK94" s="15"/>
    </row>
    <row r="95" spans="1:37" s="12" customFormat="1">
      <c r="A95" s="13"/>
      <c r="G95" s="14"/>
      <c r="H95" s="14"/>
      <c r="K95" s="14"/>
      <c r="AK95" s="15"/>
    </row>
    <row r="96" spans="1:37" s="12" customFormat="1">
      <c r="A96" s="13"/>
      <c r="G96" s="14"/>
      <c r="H96" s="14"/>
      <c r="K96" s="14"/>
      <c r="AK96" s="15"/>
    </row>
    <row r="97" spans="1:37" s="12" customFormat="1">
      <c r="A97" s="13"/>
      <c r="G97" s="14"/>
      <c r="H97" s="14"/>
      <c r="K97" s="14"/>
      <c r="AK97" s="15"/>
    </row>
    <row r="98" spans="1:37" s="12" customFormat="1">
      <c r="A98" s="13"/>
      <c r="G98" s="14"/>
      <c r="H98" s="14"/>
      <c r="K98" s="14"/>
      <c r="AK98" s="15"/>
    </row>
    <row r="99" spans="1:37" s="12" customFormat="1">
      <c r="A99" s="13"/>
      <c r="G99" s="14"/>
      <c r="H99" s="14"/>
      <c r="K99" s="14"/>
      <c r="AK99" s="15"/>
    </row>
    <row r="100" spans="1:37" s="12" customFormat="1">
      <c r="A100" s="13"/>
      <c r="G100" s="14"/>
      <c r="H100" s="14"/>
      <c r="K100" s="14"/>
      <c r="AK100" s="15"/>
    </row>
    <row r="101" spans="1:37" s="12" customFormat="1">
      <c r="A101" s="13"/>
      <c r="G101" s="14"/>
      <c r="H101" s="14"/>
      <c r="K101" s="14"/>
      <c r="AK101" s="15"/>
    </row>
    <row r="102" spans="1:37" s="12" customFormat="1">
      <c r="A102" s="13"/>
      <c r="G102" s="14"/>
      <c r="H102" s="14"/>
      <c r="K102" s="14"/>
      <c r="AK102" s="15"/>
    </row>
    <row r="103" spans="1:37" s="12" customFormat="1">
      <c r="A103" s="13"/>
      <c r="G103" s="14"/>
      <c r="H103" s="14"/>
      <c r="K103" s="14"/>
      <c r="AK103" s="15"/>
    </row>
    <row r="104" spans="1:37" s="12" customFormat="1">
      <c r="A104" s="13"/>
      <c r="G104" s="14"/>
      <c r="H104" s="14"/>
      <c r="K104" s="14"/>
      <c r="AK104" s="15"/>
    </row>
    <row r="105" spans="1:37" s="12" customFormat="1">
      <c r="A105" s="13"/>
      <c r="G105" s="14"/>
      <c r="H105" s="14"/>
      <c r="K105" s="14"/>
      <c r="AK105" s="15"/>
    </row>
    <row r="106" spans="1:37" s="12" customFormat="1">
      <c r="A106" s="13"/>
      <c r="G106" s="14"/>
      <c r="H106" s="14"/>
      <c r="K106" s="14"/>
      <c r="AK106" s="15"/>
    </row>
    <row r="107" spans="1:37" s="12" customFormat="1">
      <c r="A107" s="13"/>
      <c r="G107" s="14"/>
      <c r="H107" s="14"/>
      <c r="K107" s="14"/>
      <c r="AK107" s="15"/>
    </row>
    <row r="108" spans="1:37" s="12" customFormat="1">
      <c r="A108" s="13"/>
      <c r="G108" s="14"/>
      <c r="H108" s="14"/>
      <c r="K108" s="14"/>
      <c r="AK108" s="15"/>
    </row>
    <row r="109" spans="1:37" s="12" customFormat="1">
      <c r="A109" s="13"/>
      <c r="G109" s="14"/>
      <c r="H109" s="14"/>
      <c r="K109" s="14"/>
      <c r="AK109" s="15"/>
    </row>
    <row r="110" spans="1:37" s="12" customFormat="1">
      <c r="A110" s="13"/>
      <c r="G110" s="14"/>
      <c r="H110" s="14"/>
      <c r="K110" s="14"/>
      <c r="AK110" s="15"/>
    </row>
    <row r="111" spans="1:37" s="12" customFormat="1">
      <c r="A111" s="13"/>
      <c r="G111" s="14"/>
      <c r="H111" s="14"/>
      <c r="K111" s="14"/>
      <c r="AK111" s="15"/>
    </row>
    <row r="112" spans="1:37" s="12" customFormat="1">
      <c r="A112" s="13"/>
      <c r="G112" s="14"/>
      <c r="H112" s="14"/>
      <c r="K112" s="14"/>
      <c r="AK112" s="15"/>
    </row>
    <row r="113" spans="1:57" s="12" customFormat="1">
      <c r="A113" s="13"/>
      <c r="G113" s="14"/>
      <c r="H113" s="14"/>
      <c r="K113" s="14"/>
      <c r="AK113" s="15"/>
    </row>
    <row r="114" spans="1:57" s="12" customFormat="1">
      <c r="A114" s="13"/>
      <c r="G114" s="14"/>
      <c r="H114" s="14"/>
      <c r="K114" s="14"/>
      <c r="AK114" s="15"/>
    </row>
    <row r="115" spans="1:57" s="12" customFormat="1">
      <c r="A115" s="13"/>
      <c r="G115" s="14"/>
      <c r="H115" s="14"/>
      <c r="K115" s="14"/>
      <c r="AK115" s="15"/>
    </row>
    <row r="116" spans="1:57" s="12" customFormat="1">
      <c r="A116" s="13"/>
      <c r="G116" s="14"/>
      <c r="H116" s="14"/>
      <c r="K116" s="14"/>
      <c r="AK116" s="15"/>
    </row>
    <row r="117" spans="1:57" s="12" customFormat="1">
      <c r="A117" s="13"/>
      <c r="G117" s="14"/>
      <c r="H117" s="14"/>
      <c r="K117" s="14"/>
      <c r="AK117" s="15"/>
    </row>
    <row r="118" spans="1:57" s="12" customFormat="1">
      <c r="A118" s="13"/>
      <c r="G118" s="14"/>
      <c r="H118" s="14"/>
      <c r="K118" s="14"/>
      <c r="AK118" s="15"/>
    </row>
    <row r="119" spans="1:57" s="12" customFormat="1">
      <c r="A119" s="13"/>
      <c r="G119" s="14"/>
      <c r="H119" s="14"/>
      <c r="K119" s="14"/>
      <c r="AK119" s="15"/>
    </row>
    <row r="120" spans="1:57" s="12" customFormat="1">
      <c r="A120" s="13"/>
      <c r="G120" s="14"/>
      <c r="H120" s="14"/>
      <c r="K120" s="14"/>
      <c r="AK120" s="15"/>
    </row>
    <row r="121" spans="1:57" s="12" customFormat="1">
      <c r="A121" s="13"/>
      <c r="G121" s="14"/>
      <c r="H121" s="14"/>
      <c r="K121" s="14"/>
      <c r="AK121" s="15"/>
    </row>
    <row r="122" spans="1:57" s="12" customFormat="1">
      <c r="A122" s="13"/>
      <c r="G122" s="14"/>
      <c r="H122" s="14"/>
      <c r="K122" s="14"/>
      <c r="AK122" s="15"/>
    </row>
    <row r="123" spans="1:57" s="12" customFormat="1">
      <c r="A123" s="13"/>
      <c r="G123" s="14"/>
      <c r="H123" s="14"/>
      <c r="K123" s="14"/>
      <c r="AK123" s="15"/>
    </row>
    <row r="124" spans="1:57" s="12" customFormat="1">
      <c r="A124" s="13"/>
      <c r="G124" s="14"/>
      <c r="H124" s="14"/>
      <c r="K124" s="14"/>
      <c r="AK124" s="15"/>
    </row>
    <row r="125" spans="1:57" s="12" customFormat="1">
      <c r="A125" s="13"/>
      <c r="G125" s="14"/>
      <c r="H125" s="14"/>
      <c r="K125" s="14"/>
      <c r="AK125" s="15"/>
    </row>
    <row r="126" spans="1:57" s="12" customFormat="1">
      <c r="A126" s="13"/>
      <c r="G126" s="14"/>
      <c r="H126" s="14"/>
      <c r="K126" s="14"/>
      <c r="AK126" s="15"/>
    </row>
    <row r="127" spans="1:57" s="12" customFormat="1">
      <c r="A127" s="13"/>
      <c r="G127" s="14"/>
      <c r="H127" s="14"/>
      <c r="K127" s="14"/>
      <c r="AK127" s="15"/>
    </row>
    <row r="128" spans="1:57" s="12" customFormat="1" ht="21.6">
      <c r="A128" s="13"/>
      <c r="G128" s="14"/>
      <c r="H128" s="14"/>
      <c r="K128" s="14"/>
      <c r="AK128" s="15"/>
      <c r="AZ128" s="11"/>
      <c r="BA128" s="11" t="s">
        <v>46</v>
      </c>
      <c r="BB128" s="11"/>
      <c r="BC128" s="11"/>
      <c r="BD128" s="11"/>
      <c r="BE128" s="11"/>
    </row>
    <row r="129" spans="1:57" s="12" customFormat="1" ht="21.6">
      <c r="A129" s="13"/>
      <c r="G129" s="14"/>
      <c r="H129" s="14"/>
      <c r="K129" s="14"/>
      <c r="AK129" s="15"/>
      <c r="AZ129" s="11"/>
      <c r="BA129" s="11" t="s">
        <v>26</v>
      </c>
      <c r="BB129" s="11"/>
      <c r="BC129" s="11"/>
      <c r="BD129" s="11"/>
      <c r="BE129" s="11"/>
    </row>
    <row r="130" spans="1:57" s="12" customFormat="1" ht="27.6">
      <c r="A130" s="13"/>
      <c r="G130" s="14"/>
      <c r="H130" s="14"/>
      <c r="K130" s="14"/>
      <c r="AK130" s="15"/>
      <c r="AZ130" s="20" t="s">
        <v>47</v>
      </c>
      <c r="BA130" s="20"/>
      <c r="BB130" s="20"/>
      <c r="BC130" s="20" t="s">
        <v>48</v>
      </c>
      <c r="BD130" s="20"/>
      <c r="BE130" s="20"/>
    </row>
    <row r="131" spans="1:57" s="12" customFormat="1" ht="48">
      <c r="A131" s="13"/>
      <c r="G131" s="14"/>
      <c r="H131" s="14"/>
      <c r="K131" s="14"/>
      <c r="AK131" s="15"/>
      <c r="AZ131" s="21" t="s">
        <v>49</v>
      </c>
      <c r="BA131" s="22" t="s">
        <v>50</v>
      </c>
      <c r="BB131" s="23">
        <v>0</v>
      </c>
      <c r="BC131" s="21" t="s">
        <v>49</v>
      </c>
      <c r="BD131" s="22" t="s">
        <v>50</v>
      </c>
      <c r="BE131" s="23">
        <v>0</v>
      </c>
    </row>
    <row r="132" spans="1:57" s="12" customFormat="1" ht="27.6">
      <c r="A132" s="13"/>
      <c r="G132" s="14"/>
      <c r="H132" s="14"/>
      <c r="K132" s="14"/>
      <c r="AK132" s="15"/>
      <c r="AZ132" s="24">
        <v>1404</v>
      </c>
      <c r="BA132" s="23"/>
      <c r="BB132" s="23">
        <v>0</v>
      </c>
      <c r="BC132" s="24">
        <v>1403</v>
      </c>
      <c r="BD132" s="23"/>
      <c r="BE132" s="23">
        <v>0</v>
      </c>
    </row>
    <row r="133" spans="1:57" s="12" customFormat="1" ht="27.6">
      <c r="A133" s="13"/>
      <c r="G133" s="14"/>
      <c r="H133" s="14"/>
      <c r="K133" s="14"/>
      <c r="AK133" s="15"/>
      <c r="AZ133" s="24">
        <v>1403</v>
      </c>
      <c r="BA133" s="23">
        <v>1</v>
      </c>
      <c r="BB133" s="25">
        <v>94000</v>
      </c>
      <c r="BC133" s="24">
        <v>1402</v>
      </c>
      <c r="BD133" s="23">
        <v>1</v>
      </c>
      <c r="BE133" s="25">
        <v>70000</v>
      </c>
    </row>
    <row r="134" spans="1:57" s="12" customFormat="1" ht="27.6">
      <c r="A134" s="13"/>
      <c r="G134" s="14"/>
      <c r="H134" s="14"/>
      <c r="K134" s="14"/>
      <c r="AK134" s="15"/>
      <c r="AZ134" s="24">
        <v>1402</v>
      </c>
      <c r="BA134" s="23">
        <v>2</v>
      </c>
      <c r="BB134" s="25">
        <v>186400</v>
      </c>
      <c r="BC134" s="24">
        <v>1401</v>
      </c>
      <c r="BD134" s="23">
        <v>2</v>
      </c>
      <c r="BE134" s="25">
        <v>155400</v>
      </c>
    </row>
    <row r="135" spans="1:57" s="12" customFormat="1" ht="27.6">
      <c r="A135" s="13"/>
      <c r="G135" s="14"/>
      <c r="H135" s="14"/>
      <c r="K135" s="14"/>
      <c r="AK135" s="15"/>
      <c r="AZ135" s="24">
        <v>1401</v>
      </c>
      <c r="BA135" s="23">
        <v>3</v>
      </c>
      <c r="BB135" s="25">
        <v>299128</v>
      </c>
      <c r="BC135" s="24">
        <v>1400</v>
      </c>
      <c r="BD135" s="23">
        <v>3</v>
      </c>
      <c r="BE135" s="25">
        <v>258734</v>
      </c>
    </row>
    <row r="136" spans="1:57" s="12" customFormat="1" ht="27.6">
      <c r="A136" s="13"/>
      <c r="G136" s="14"/>
      <c r="H136" s="14"/>
      <c r="K136" s="14"/>
      <c r="AK136" s="15"/>
      <c r="AZ136" s="24">
        <v>1400</v>
      </c>
      <c r="BA136" s="23">
        <v>4</v>
      </c>
      <c r="BB136" s="25">
        <v>435529</v>
      </c>
      <c r="BC136" s="24">
        <v>1399</v>
      </c>
      <c r="BD136" s="23">
        <v>4</v>
      </c>
      <c r="BE136" s="25">
        <v>353801.27999999997</v>
      </c>
    </row>
    <row r="137" spans="1:57" s="12" customFormat="1" ht="27.6">
      <c r="A137" s="13"/>
      <c r="G137" s="14"/>
      <c r="H137" s="14"/>
      <c r="K137" s="14"/>
      <c r="AK137" s="15"/>
      <c r="AZ137" s="24">
        <v>1399</v>
      </c>
      <c r="BA137" s="23">
        <v>5</v>
      </c>
      <c r="BB137" s="25">
        <v>561017</v>
      </c>
      <c r="BC137" s="24">
        <v>1398</v>
      </c>
      <c r="BD137" s="23">
        <v>5</v>
      </c>
      <c r="BE137" s="25">
        <v>439362.51105199999</v>
      </c>
    </row>
    <row r="138" spans="1:57" s="12" customFormat="1" ht="27.6">
      <c r="A138" s="13"/>
      <c r="G138" s="14"/>
      <c r="H138" s="14"/>
      <c r="K138" s="14"/>
      <c r="AK138" s="15"/>
      <c r="AZ138" s="24">
        <v>1398</v>
      </c>
      <c r="BA138" s="23">
        <v>6</v>
      </c>
      <c r="BB138" s="25">
        <v>673958</v>
      </c>
      <c r="BC138" s="24">
        <v>1397</v>
      </c>
      <c r="BD138" s="23">
        <v>6</v>
      </c>
      <c r="BE138" s="25">
        <v>508236.91586013191</v>
      </c>
    </row>
    <row r="139" spans="1:57" s="12" customFormat="1" ht="27.6">
      <c r="A139" s="13"/>
      <c r="G139" s="14"/>
      <c r="H139" s="14"/>
      <c r="K139" s="14"/>
      <c r="AK139" s="15"/>
      <c r="AZ139" s="24">
        <v>1397</v>
      </c>
      <c r="BA139" s="23">
        <v>7</v>
      </c>
      <c r="BB139" s="25">
        <v>764873</v>
      </c>
      <c r="BC139" s="24">
        <v>1396</v>
      </c>
      <c r="BD139" s="23">
        <v>7</v>
      </c>
      <c r="BE139" s="25">
        <v>564941.74389537191</v>
      </c>
    </row>
    <row r="140" spans="1:57" s="12" customFormat="1" ht="27.6">
      <c r="A140" s="13"/>
      <c r="G140" s="14"/>
      <c r="H140" s="14"/>
      <c r="K140" s="14"/>
      <c r="AK140" s="15"/>
      <c r="AZ140" s="24">
        <v>1396</v>
      </c>
      <c r="BA140" s="23">
        <v>8</v>
      </c>
      <c r="BB140" s="25">
        <v>839722</v>
      </c>
      <c r="BC140" s="24">
        <v>1395</v>
      </c>
      <c r="BD140" s="23">
        <v>8</v>
      </c>
      <c r="BE140" s="25">
        <v>627543.87404627691</v>
      </c>
    </row>
    <row r="141" spans="1:57" s="12" customFormat="1" ht="27.6">
      <c r="A141" s="13"/>
      <c r="G141" s="14"/>
      <c r="H141" s="14"/>
      <c r="K141" s="14"/>
      <c r="AK141" s="15"/>
      <c r="AZ141" s="24">
        <v>1395</v>
      </c>
      <c r="BA141" s="23">
        <v>9</v>
      </c>
      <c r="BB141" s="25">
        <v>922359</v>
      </c>
      <c r="BC141" s="24">
        <v>1394</v>
      </c>
      <c r="BD141" s="23">
        <v>9</v>
      </c>
      <c r="BE141" s="25">
        <v>668788.29749661463</v>
      </c>
    </row>
    <row r="142" spans="1:57" s="12" customFormat="1" ht="27.6">
      <c r="A142" s="13"/>
      <c r="G142" s="14"/>
      <c r="H142" s="14"/>
      <c r="K142" s="14"/>
      <c r="AK142" s="15"/>
      <c r="AZ142" s="24">
        <v>1394</v>
      </c>
      <c r="BA142" s="23">
        <v>10</v>
      </c>
      <c r="BB142" s="25">
        <v>976799</v>
      </c>
      <c r="BC142" s="24">
        <v>1393</v>
      </c>
      <c r="BD142" s="23">
        <v>10</v>
      </c>
      <c r="BE142" s="25">
        <v>715804.33375612402</v>
      </c>
    </row>
    <row r="143" spans="1:57" s="12" customFormat="1" ht="27.6">
      <c r="A143" s="13"/>
      <c r="G143" s="14"/>
      <c r="H143" s="14"/>
      <c r="K143" s="14"/>
      <c r="AK143" s="15"/>
      <c r="AZ143" s="24">
        <v>1393</v>
      </c>
      <c r="BA143" s="23">
        <v>11</v>
      </c>
      <c r="BB143" s="25">
        <v>1038860</v>
      </c>
      <c r="BC143" s="24">
        <v>1392</v>
      </c>
      <c r="BD143" s="23">
        <v>11</v>
      </c>
      <c r="BE143" s="25">
        <v>743309.569968116</v>
      </c>
    </row>
    <row r="144" spans="1:57" s="12" customFormat="1" ht="27.6">
      <c r="A144" s="13"/>
      <c r="G144" s="14"/>
      <c r="H144" s="14"/>
      <c r="K144" s="14"/>
      <c r="AK144" s="15"/>
      <c r="AZ144" s="24">
        <v>1392</v>
      </c>
      <c r="BA144" s="23">
        <v>12</v>
      </c>
      <c r="BB144" s="25">
        <v>1075168</v>
      </c>
      <c r="BC144" s="24">
        <v>1391</v>
      </c>
      <c r="BD144" s="23">
        <v>12</v>
      </c>
      <c r="BE144" s="25">
        <v>761793.98606164381</v>
      </c>
    </row>
    <row r="145" spans="1:57" s="12" customFormat="1" ht="27.6">
      <c r="A145" s="13"/>
      <c r="G145" s="14"/>
      <c r="H145" s="14"/>
      <c r="K145" s="14"/>
      <c r="AK145" s="15"/>
      <c r="AZ145" s="24">
        <v>1391</v>
      </c>
      <c r="BA145" s="23">
        <v>13</v>
      </c>
      <c r="BB145" s="25">
        <v>1099568</v>
      </c>
      <c r="BC145" s="24">
        <v>1390</v>
      </c>
      <c r="BD145" s="23">
        <v>13</v>
      </c>
      <c r="BE145" s="25">
        <v>778737.5421742039</v>
      </c>
    </row>
    <row r="146" spans="1:57" s="12" customFormat="1" ht="27.6">
      <c r="A146" s="13"/>
      <c r="G146" s="14"/>
      <c r="H146" s="14"/>
      <c r="K146" s="14"/>
      <c r="AK146" s="15"/>
      <c r="AZ146" s="24">
        <v>1390</v>
      </c>
      <c r="BA146" s="23">
        <v>14</v>
      </c>
      <c r="BB146" s="25">
        <v>1121934</v>
      </c>
      <c r="BC146" s="24">
        <v>1389</v>
      </c>
      <c r="BD146" s="23">
        <v>14</v>
      </c>
      <c r="BE146" s="25">
        <v>793242.87923641992</v>
      </c>
    </row>
    <row r="147" spans="1:57" s="12" customFormat="1" ht="27.6">
      <c r="A147" s="13"/>
      <c r="G147" s="14"/>
      <c r="H147" s="14"/>
      <c r="K147" s="14"/>
      <c r="AK147" s="15"/>
      <c r="AZ147" s="24">
        <v>1389</v>
      </c>
      <c r="BA147" s="23">
        <v>15</v>
      </c>
      <c r="BB147" s="25">
        <v>1141081</v>
      </c>
      <c r="BC147" s="24">
        <v>1388</v>
      </c>
      <c r="BD147" s="23">
        <v>15</v>
      </c>
      <c r="BE147" s="25">
        <v>808616.0569775718</v>
      </c>
    </row>
    <row r="148" spans="1:57" s="12" customFormat="1" ht="27.6">
      <c r="A148" s="13"/>
      <c r="G148" s="14"/>
      <c r="H148" s="14"/>
      <c r="K148" s="14"/>
      <c r="AK148" s="15"/>
      <c r="AZ148" s="24">
        <v>1388</v>
      </c>
      <c r="BA148" s="23">
        <v>16</v>
      </c>
      <c r="BB148" s="25">
        <v>1161373</v>
      </c>
      <c r="BC148" s="24">
        <v>1387</v>
      </c>
      <c r="BD148" s="23">
        <v>16</v>
      </c>
      <c r="BE148" s="25">
        <v>818897.31236782402</v>
      </c>
    </row>
    <row r="149" spans="1:57" s="12" customFormat="1" ht="27.6">
      <c r="A149" s="13"/>
      <c r="G149" s="14"/>
      <c r="H149" s="14"/>
      <c r="K149" s="14"/>
      <c r="AK149" s="15"/>
      <c r="AZ149" s="24">
        <v>1387</v>
      </c>
      <c r="BA149" s="23">
        <v>17</v>
      </c>
      <c r="BB149" s="25">
        <v>1174944</v>
      </c>
      <c r="BC149" s="24">
        <v>1386</v>
      </c>
      <c r="BD149" s="23">
        <v>17</v>
      </c>
      <c r="BE149" s="25">
        <v>829692.18775173195</v>
      </c>
    </row>
    <row r="150" spans="1:57" s="12" customFormat="1" ht="27.6">
      <c r="A150" s="13"/>
      <c r="G150" s="14"/>
      <c r="H150" s="14"/>
      <c r="K150" s="14"/>
      <c r="AK150" s="15"/>
      <c r="AZ150" s="24">
        <v>1386</v>
      </c>
      <c r="BA150" s="23">
        <v>18</v>
      </c>
      <c r="BB150" s="25">
        <v>1189193</v>
      </c>
      <c r="BC150" s="24">
        <v>1385</v>
      </c>
      <c r="BD150" s="23">
        <v>18</v>
      </c>
      <c r="BE150" s="25">
        <v>841027.24968069175</v>
      </c>
    </row>
    <row r="151" spans="1:57" s="12" customFormat="1" ht="27.6">
      <c r="A151" s="13"/>
      <c r="G151" s="14"/>
      <c r="H151" s="14"/>
      <c r="K151" s="14"/>
      <c r="AK151" s="15"/>
      <c r="AZ151" s="24">
        <v>1385</v>
      </c>
      <c r="BA151" s="23">
        <v>19</v>
      </c>
      <c r="BB151" s="25">
        <v>1204156</v>
      </c>
      <c r="BC151" s="24">
        <v>1384</v>
      </c>
      <c r="BD151" s="23">
        <v>19</v>
      </c>
      <c r="BE151" s="25">
        <v>853495.81780254783</v>
      </c>
    </row>
    <row r="152" spans="1:57" s="12" customFormat="1" ht="27.6">
      <c r="A152" s="13"/>
      <c r="G152" s="14"/>
      <c r="H152" s="14"/>
      <c r="K152" s="14"/>
      <c r="AK152" s="15"/>
      <c r="AZ152" s="24">
        <v>1384</v>
      </c>
      <c r="BA152" s="23">
        <v>20</v>
      </c>
      <c r="BB152" s="25">
        <v>1220615</v>
      </c>
      <c r="BC152" s="24">
        <v>1383</v>
      </c>
      <c r="BD152" s="23">
        <v>20</v>
      </c>
      <c r="BE152" s="25">
        <v>864686.23961835192</v>
      </c>
    </row>
    <row r="153" spans="1:57" s="12" customFormat="1" ht="27.6">
      <c r="A153" s="13"/>
      <c r="G153" s="14"/>
      <c r="H153" s="14"/>
      <c r="K153" s="14"/>
      <c r="AK153" s="15"/>
      <c r="AZ153" s="24">
        <v>1383</v>
      </c>
      <c r="BA153" s="23">
        <v>21</v>
      </c>
      <c r="BB153" s="25">
        <v>1235386</v>
      </c>
      <c r="BC153" s="24">
        <v>1382</v>
      </c>
      <c r="BD153" s="23">
        <v>21</v>
      </c>
      <c r="BE153" s="25">
        <v>874563.09305957588</v>
      </c>
    </row>
    <row r="154" spans="1:57" s="12" customFormat="1" ht="27.6">
      <c r="A154" s="13"/>
      <c r="G154" s="14"/>
      <c r="H154" s="14"/>
      <c r="K154" s="14"/>
      <c r="AK154" s="15"/>
      <c r="AZ154" s="24">
        <v>1382</v>
      </c>
      <c r="BA154" s="23">
        <v>22</v>
      </c>
      <c r="BB154" s="25">
        <v>1248422</v>
      </c>
      <c r="BC154" s="24">
        <v>1381</v>
      </c>
      <c r="BD154" s="23">
        <v>22</v>
      </c>
      <c r="BE154" s="25">
        <v>882352.99629669182</v>
      </c>
    </row>
    <row r="155" spans="1:57" s="12" customFormat="1" ht="27.6">
      <c r="A155" s="13"/>
      <c r="G155" s="14"/>
      <c r="H155" s="14"/>
      <c r="K155" s="14"/>
      <c r="AK155" s="15"/>
      <c r="AZ155" s="24">
        <v>1381</v>
      </c>
      <c r="BA155" s="23">
        <v>23</v>
      </c>
      <c r="BB155" s="25">
        <v>1258705</v>
      </c>
      <c r="BC155" s="24">
        <v>1380</v>
      </c>
      <c r="BD155" s="23">
        <v>23</v>
      </c>
      <c r="BE155" s="25">
        <v>889033.00805326388</v>
      </c>
    </row>
    <row r="156" spans="1:57" s="12" customFormat="1" ht="27.6">
      <c r="A156" s="13"/>
      <c r="G156" s="14"/>
      <c r="H156" s="14"/>
      <c r="K156" s="14"/>
      <c r="AK156" s="15"/>
      <c r="AZ156" s="24">
        <v>1380</v>
      </c>
      <c r="BA156" s="23">
        <v>24</v>
      </c>
      <c r="BB156" s="25">
        <v>1267521</v>
      </c>
      <c r="BC156" s="24">
        <v>1379</v>
      </c>
      <c r="BD156" s="23">
        <v>24</v>
      </c>
      <c r="BE156" s="25">
        <v>894697.58717869991</v>
      </c>
    </row>
    <row r="157" spans="1:57" s="12" customFormat="1" ht="27.6">
      <c r="A157" s="13"/>
      <c r="G157" s="14"/>
      <c r="H157" s="14"/>
      <c r="K157" s="14"/>
      <c r="AK157" s="15"/>
      <c r="AZ157" s="24">
        <v>1379</v>
      </c>
      <c r="BA157" s="23">
        <v>25</v>
      </c>
      <c r="BB157" s="25">
        <v>1275000</v>
      </c>
      <c r="BC157" s="24">
        <v>1378</v>
      </c>
      <c r="BD157" s="23">
        <v>25</v>
      </c>
      <c r="BE157" s="25">
        <v>899491.37378615583</v>
      </c>
    </row>
    <row r="158" spans="1:57" s="12" customFormat="1" ht="27.6">
      <c r="A158" s="13"/>
      <c r="G158" s="14"/>
      <c r="H158" s="14"/>
      <c r="K158" s="14"/>
      <c r="AK158" s="15"/>
      <c r="AZ158" s="24">
        <v>1378</v>
      </c>
      <c r="BA158" s="23">
        <v>26</v>
      </c>
      <c r="BB158" s="25">
        <v>1281327</v>
      </c>
      <c r="BC158" s="24">
        <v>1377</v>
      </c>
      <c r="BD158" s="23">
        <v>26</v>
      </c>
      <c r="BE158" s="25">
        <v>902419.59811780392</v>
      </c>
    </row>
    <row r="159" spans="1:57" s="12" customFormat="1" ht="27.6">
      <c r="A159" s="13"/>
      <c r="G159" s="14"/>
      <c r="H159" s="14"/>
      <c r="K159" s="14"/>
      <c r="AK159" s="15"/>
      <c r="AZ159" s="24">
        <v>1377</v>
      </c>
      <c r="BA159" s="23">
        <v>27</v>
      </c>
      <c r="BB159" s="25">
        <v>1285196</v>
      </c>
      <c r="BC159" s="24">
        <v>1376</v>
      </c>
      <c r="BD159" s="23">
        <v>27</v>
      </c>
      <c r="BE159" s="25">
        <v>904899.142914764</v>
      </c>
    </row>
    <row r="160" spans="1:57" s="12" customFormat="1" ht="27.6">
      <c r="A160" s="13"/>
      <c r="G160" s="14"/>
      <c r="H160" s="14"/>
      <c r="K160" s="14"/>
      <c r="AK160" s="15"/>
      <c r="AZ160" s="24">
        <v>1376</v>
      </c>
      <c r="BA160" s="23">
        <v>28</v>
      </c>
      <c r="BB160" s="25">
        <v>1288468</v>
      </c>
      <c r="BC160" s="24">
        <v>1375</v>
      </c>
      <c r="BD160" s="23">
        <v>28</v>
      </c>
      <c r="BE160" s="25">
        <v>907402.3024240759</v>
      </c>
    </row>
    <row r="161" spans="1:57" s="12" customFormat="1" ht="27.6">
      <c r="A161" s="13"/>
      <c r="G161" s="14"/>
      <c r="H161" s="14"/>
      <c r="K161" s="14"/>
      <c r="AK161" s="15"/>
      <c r="AZ161" s="24">
        <v>1375</v>
      </c>
      <c r="BA161" s="12">
        <v>29</v>
      </c>
      <c r="BB161" s="12">
        <v>1291772</v>
      </c>
      <c r="BD161" s="12">
        <v>29</v>
      </c>
      <c r="BE161" s="12">
        <v>910430.88928321982</v>
      </c>
    </row>
    <row r="162" spans="1:57" s="12" customFormat="1" ht="27.6">
      <c r="A162" s="13"/>
      <c r="G162" s="14"/>
      <c r="H162" s="14"/>
      <c r="K162" s="14"/>
      <c r="AK162" s="15"/>
      <c r="AZ162" s="24">
        <v>1374</v>
      </c>
      <c r="BA162" s="12">
        <v>30</v>
      </c>
      <c r="BB162" s="12">
        <v>1295768</v>
      </c>
      <c r="BD162" s="12">
        <v>30</v>
      </c>
      <c r="BE162" s="12">
        <v>913031.4594809839</v>
      </c>
    </row>
    <row r="163" spans="1:57" s="12" customFormat="1">
      <c r="A163" s="13"/>
      <c r="G163" s="14"/>
      <c r="H163" s="14"/>
      <c r="K163" s="14"/>
      <c r="AK163" s="15"/>
    </row>
    <row r="164" spans="1:57" s="12" customFormat="1">
      <c r="A164" s="13"/>
      <c r="G164" s="14"/>
      <c r="H164" s="14"/>
      <c r="K164" s="14"/>
      <c r="AK164" s="15"/>
    </row>
    <row r="165" spans="1:57" s="12" customFormat="1">
      <c r="A165" s="13"/>
      <c r="G165" s="14"/>
      <c r="H165" s="14"/>
      <c r="K165" s="14"/>
      <c r="AK165" s="15"/>
    </row>
    <row r="166" spans="1:57" s="12" customFormat="1">
      <c r="A166" s="13"/>
      <c r="G166" s="14"/>
      <c r="H166" s="14"/>
      <c r="K166" s="14"/>
      <c r="AK166" s="15"/>
    </row>
    <row r="167" spans="1:57" s="12" customFormat="1">
      <c r="A167" s="13"/>
      <c r="G167" s="14"/>
      <c r="H167" s="14"/>
      <c r="K167" s="14"/>
      <c r="AK167" s="15"/>
    </row>
    <row r="168" spans="1:57" s="12" customFormat="1">
      <c r="A168" s="13"/>
      <c r="G168" s="14"/>
      <c r="H168" s="14"/>
      <c r="K168" s="14"/>
      <c r="AK168" s="15"/>
    </row>
    <row r="169" spans="1:57" s="12" customFormat="1">
      <c r="A169" s="13"/>
      <c r="G169" s="14"/>
      <c r="H169" s="14"/>
      <c r="K169" s="14"/>
      <c r="AK169" s="15"/>
    </row>
    <row r="170" spans="1:57" s="12" customFormat="1">
      <c r="A170" s="13"/>
      <c r="G170" s="14"/>
      <c r="H170" s="14"/>
      <c r="K170" s="14"/>
      <c r="AK170" s="15"/>
    </row>
    <row r="171" spans="1:57" s="12" customFormat="1">
      <c r="A171" s="13"/>
      <c r="G171" s="14"/>
      <c r="H171" s="14"/>
      <c r="K171" s="14"/>
      <c r="AK171" s="15"/>
    </row>
    <row r="172" spans="1:57" s="12" customFormat="1">
      <c r="A172" s="13"/>
      <c r="G172" s="14"/>
      <c r="H172" s="14"/>
      <c r="K172" s="14"/>
      <c r="AK172" s="15"/>
    </row>
    <row r="173" spans="1:57" s="12" customFormat="1">
      <c r="A173" s="13"/>
      <c r="G173" s="14"/>
      <c r="H173" s="14"/>
      <c r="K173" s="14"/>
      <c r="AK173" s="15"/>
    </row>
    <row r="174" spans="1:57" s="12" customFormat="1">
      <c r="A174" s="13"/>
      <c r="G174" s="14"/>
      <c r="H174" s="14"/>
      <c r="K174" s="14"/>
      <c r="AK174" s="15"/>
    </row>
    <row r="175" spans="1:57" s="12" customFormat="1">
      <c r="A175" s="13"/>
      <c r="G175" s="14"/>
      <c r="H175" s="14"/>
      <c r="K175" s="14"/>
      <c r="AK175" s="15"/>
    </row>
    <row r="176" spans="1:57" s="12" customFormat="1">
      <c r="A176" s="13"/>
      <c r="G176" s="14"/>
      <c r="H176" s="14"/>
      <c r="K176" s="14"/>
      <c r="AK176" s="15"/>
    </row>
    <row r="177" spans="1:37" s="12" customFormat="1">
      <c r="A177" s="13"/>
      <c r="G177" s="14"/>
      <c r="H177" s="14"/>
      <c r="K177" s="14"/>
      <c r="AK177" s="15"/>
    </row>
    <row r="178" spans="1:37" s="12" customFormat="1">
      <c r="A178" s="13"/>
      <c r="G178" s="14"/>
      <c r="H178" s="14"/>
      <c r="K178" s="14"/>
      <c r="AK178" s="15"/>
    </row>
    <row r="179" spans="1:37" s="12" customFormat="1">
      <c r="A179" s="13"/>
      <c r="G179" s="14"/>
      <c r="H179" s="14"/>
      <c r="K179" s="14"/>
      <c r="AK179" s="15"/>
    </row>
    <row r="180" spans="1:37" s="12" customFormat="1">
      <c r="A180" s="13"/>
      <c r="G180" s="14"/>
      <c r="H180" s="14"/>
      <c r="K180" s="14"/>
      <c r="AK180" s="15"/>
    </row>
    <row r="181" spans="1:37" s="12" customFormat="1">
      <c r="A181" s="13"/>
      <c r="G181" s="14"/>
      <c r="H181" s="14"/>
      <c r="K181" s="14"/>
      <c r="AK181" s="15"/>
    </row>
    <row r="182" spans="1:37" s="12" customFormat="1">
      <c r="A182" s="13"/>
      <c r="G182" s="14"/>
      <c r="H182" s="14"/>
      <c r="K182" s="14"/>
      <c r="AK182" s="15"/>
    </row>
    <row r="183" spans="1:37" s="12" customFormat="1">
      <c r="A183" s="13"/>
      <c r="G183" s="14"/>
      <c r="H183" s="14"/>
      <c r="K183" s="14"/>
      <c r="AK183" s="15"/>
    </row>
    <row r="184" spans="1:37" s="12" customFormat="1">
      <c r="A184" s="13"/>
      <c r="G184" s="14"/>
      <c r="H184" s="14"/>
      <c r="K184" s="14"/>
      <c r="AK184" s="15"/>
    </row>
    <row r="185" spans="1:37" s="12" customFormat="1">
      <c r="A185" s="13"/>
      <c r="G185" s="14"/>
      <c r="H185" s="14"/>
      <c r="K185" s="14"/>
      <c r="AK185" s="15"/>
    </row>
    <row r="186" spans="1:37" s="12" customFormat="1">
      <c r="A186" s="13"/>
      <c r="G186" s="14"/>
      <c r="H186" s="14"/>
      <c r="K186" s="14"/>
      <c r="AK186" s="15"/>
    </row>
    <row r="187" spans="1:37" s="12" customFormat="1">
      <c r="A187" s="13"/>
      <c r="G187" s="14"/>
      <c r="H187" s="14"/>
      <c r="K187" s="14"/>
      <c r="AK187" s="15"/>
    </row>
    <row r="188" spans="1:37" s="12" customFormat="1">
      <c r="A188" s="13"/>
      <c r="G188" s="14"/>
      <c r="H188" s="14"/>
      <c r="K188" s="14"/>
      <c r="AK188" s="15"/>
    </row>
    <row r="189" spans="1:37" s="12" customFormat="1">
      <c r="A189" s="13"/>
      <c r="G189" s="14"/>
      <c r="H189" s="14"/>
      <c r="K189" s="14"/>
      <c r="AK189" s="15"/>
    </row>
    <row r="190" spans="1:37" s="12" customFormat="1">
      <c r="A190" s="13"/>
      <c r="G190" s="14"/>
      <c r="H190" s="14"/>
      <c r="K190" s="14"/>
      <c r="AK190" s="15"/>
    </row>
    <row r="191" spans="1:37" s="12" customFormat="1">
      <c r="A191" s="13"/>
      <c r="G191" s="14"/>
      <c r="H191" s="14"/>
      <c r="K191" s="14"/>
      <c r="AK191" s="15"/>
    </row>
    <row r="192" spans="1:37" s="12" customFormat="1">
      <c r="A192" s="13"/>
      <c r="G192" s="14"/>
      <c r="H192" s="14"/>
      <c r="K192" s="14"/>
      <c r="AK192" s="15"/>
    </row>
    <row r="193" spans="1:37" s="12" customFormat="1">
      <c r="A193" s="13"/>
      <c r="G193" s="14"/>
      <c r="H193" s="14"/>
      <c r="K193" s="14"/>
      <c r="AK193" s="15"/>
    </row>
    <row r="194" spans="1:37" s="12" customFormat="1">
      <c r="A194" s="13"/>
      <c r="G194" s="14"/>
      <c r="H194" s="14"/>
      <c r="K194" s="14"/>
      <c r="AK194" s="15"/>
    </row>
    <row r="195" spans="1:37" s="12" customFormat="1">
      <c r="A195" s="13"/>
      <c r="G195" s="14"/>
      <c r="H195" s="14"/>
      <c r="K195" s="14"/>
      <c r="AK195" s="15"/>
    </row>
    <row r="196" spans="1:37" s="12" customFormat="1">
      <c r="A196" s="13"/>
      <c r="G196" s="14"/>
      <c r="H196" s="14"/>
      <c r="K196" s="14"/>
      <c r="AK196" s="15"/>
    </row>
    <row r="197" spans="1:37" s="12" customFormat="1">
      <c r="A197" s="13"/>
      <c r="G197" s="14"/>
      <c r="H197" s="14"/>
      <c r="K197" s="14"/>
      <c r="AK197" s="15"/>
    </row>
    <row r="198" spans="1:37" s="12" customFormat="1">
      <c r="A198" s="13"/>
      <c r="G198" s="14"/>
      <c r="H198" s="14"/>
      <c r="K198" s="14"/>
      <c r="AK198" s="15"/>
    </row>
    <row r="199" spans="1:37" s="12" customFormat="1">
      <c r="A199" s="13"/>
      <c r="G199" s="14"/>
      <c r="H199" s="14"/>
      <c r="K199" s="14"/>
      <c r="AK199" s="15"/>
    </row>
    <row r="200" spans="1:37" s="12" customFormat="1">
      <c r="A200" s="13"/>
      <c r="G200" s="14"/>
      <c r="H200" s="14"/>
      <c r="K200" s="14"/>
      <c r="AK200" s="15"/>
    </row>
    <row r="201" spans="1:37" s="12" customFormat="1">
      <c r="A201" s="13"/>
      <c r="G201" s="14"/>
      <c r="H201" s="14"/>
      <c r="K201" s="14"/>
      <c r="AK201" s="15"/>
    </row>
    <row r="202" spans="1:37" s="12" customFormat="1">
      <c r="A202" s="13"/>
      <c r="G202" s="14"/>
      <c r="H202" s="14"/>
      <c r="K202" s="14"/>
      <c r="AK202" s="15"/>
    </row>
    <row r="203" spans="1:37" s="12" customFormat="1">
      <c r="A203" s="13"/>
      <c r="G203" s="14"/>
      <c r="H203" s="14"/>
      <c r="K203" s="14"/>
      <c r="AK203" s="15"/>
    </row>
    <row r="204" spans="1:37" s="12" customFormat="1">
      <c r="A204" s="13"/>
      <c r="G204" s="14"/>
      <c r="H204" s="14"/>
      <c r="K204" s="14"/>
      <c r="AK204" s="15"/>
    </row>
    <row r="205" spans="1:37" s="12" customFormat="1">
      <c r="A205" s="13"/>
      <c r="G205" s="14"/>
      <c r="H205" s="14"/>
      <c r="K205" s="14"/>
      <c r="AK205" s="15"/>
    </row>
    <row r="206" spans="1:37" s="12" customFormat="1">
      <c r="A206" s="13"/>
      <c r="G206" s="14"/>
      <c r="H206" s="14"/>
      <c r="K206" s="14"/>
      <c r="AK206" s="15"/>
    </row>
    <row r="207" spans="1:37" s="12" customFormat="1">
      <c r="A207" s="13"/>
      <c r="G207" s="14"/>
      <c r="H207" s="14"/>
      <c r="K207" s="14"/>
      <c r="AK207" s="15"/>
    </row>
    <row r="208" spans="1:37" s="12" customFormat="1">
      <c r="A208" s="13"/>
      <c r="G208" s="14"/>
      <c r="H208" s="14"/>
      <c r="K208" s="14"/>
      <c r="AK208" s="15"/>
    </row>
    <row r="209" spans="1:37" s="12" customFormat="1">
      <c r="A209" s="13"/>
      <c r="G209" s="14"/>
      <c r="H209" s="14"/>
      <c r="K209" s="14"/>
      <c r="AK209" s="15"/>
    </row>
    <row r="210" spans="1:37" s="12" customFormat="1">
      <c r="A210" s="13"/>
      <c r="G210" s="14"/>
      <c r="H210" s="14"/>
      <c r="K210" s="14"/>
      <c r="AK210" s="15"/>
    </row>
    <row r="211" spans="1:37" s="12" customFormat="1">
      <c r="A211" s="13"/>
      <c r="G211" s="14"/>
      <c r="H211" s="14"/>
      <c r="K211" s="14"/>
      <c r="AK211" s="15"/>
    </row>
    <row r="212" spans="1:37" s="12" customFormat="1">
      <c r="A212" s="13"/>
      <c r="G212" s="14"/>
      <c r="H212" s="14"/>
      <c r="K212" s="14"/>
      <c r="AK212" s="15"/>
    </row>
    <row r="213" spans="1:37" s="12" customFormat="1">
      <c r="A213" s="13"/>
      <c r="G213" s="14"/>
      <c r="H213" s="14"/>
      <c r="K213" s="14"/>
      <c r="AK213" s="15"/>
    </row>
    <row r="214" spans="1:37" s="12" customFormat="1">
      <c r="A214" s="13"/>
      <c r="G214" s="14"/>
      <c r="H214" s="14"/>
      <c r="K214" s="14"/>
      <c r="AK214" s="15"/>
    </row>
    <row r="215" spans="1:37" s="12" customFormat="1">
      <c r="A215" s="13"/>
      <c r="G215" s="14"/>
      <c r="H215" s="14"/>
      <c r="K215" s="14"/>
      <c r="AK215" s="15"/>
    </row>
    <row r="216" spans="1:37" s="12" customFormat="1">
      <c r="A216" s="13"/>
      <c r="G216" s="14"/>
      <c r="H216" s="14"/>
      <c r="K216" s="14"/>
      <c r="AK216" s="15"/>
    </row>
    <row r="217" spans="1:37" s="12" customFormat="1">
      <c r="A217" s="13"/>
      <c r="G217" s="14"/>
      <c r="H217" s="14"/>
      <c r="K217" s="14"/>
      <c r="AK217" s="15"/>
    </row>
    <row r="218" spans="1:37" s="12" customFormat="1">
      <c r="A218" s="13"/>
      <c r="G218" s="14"/>
      <c r="H218" s="14"/>
      <c r="K218" s="14"/>
      <c r="AK218" s="15"/>
    </row>
    <row r="219" spans="1:37" s="12" customFormat="1">
      <c r="A219" s="13"/>
      <c r="G219" s="14"/>
      <c r="H219" s="14"/>
      <c r="K219" s="14"/>
      <c r="AK219" s="15"/>
    </row>
    <row r="220" spans="1:37" s="12" customFormat="1">
      <c r="A220" s="13"/>
      <c r="G220" s="14"/>
      <c r="H220" s="14"/>
      <c r="K220" s="14"/>
      <c r="AK220" s="15"/>
    </row>
    <row r="221" spans="1:37" s="12" customFormat="1">
      <c r="A221" s="13"/>
      <c r="G221" s="14"/>
      <c r="H221" s="14"/>
      <c r="K221" s="14"/>
      <c r="AK221" s="15"/>
    </row>
    <row r="222" spans="1:37" s="12" customFormat="1">
      <c r="A222" s="13"/>
      <c r="G222" s="14"/>
      <c r="H222" s="14"/>
      <c r="K222" s="14"/>
      <c r="AK222" s="15"/>
    </row>
    <row r="223" spans="1:37" s="12" customFormat="1">
      <c r="A223" s="13"/>
      <c r="G223" s="14"/>
      <c r="H223" s="14"/>
      <c r="K223" s="14"/>
      <c r="AK223" s="15"/>
    </row>
    <row r="224" spans="1:37" s="12" customFormat="1">
      <c r="A224" s="13"/>
      <c r="G224" s="14"/>
      <c r="H224" s="14"/>
      <c r="K224" s="14"/>
      <c r="AK224" s="15"/>
    </row>
    <row r="225" spans="1:37" s="12" customFormat="1">
      <c r="A225" s="13"/>
      <c r="G225" s="14"/>
      <c r="H225" s="14"/>
      <c r="K225" s="14"/>
      <c r="AK225" s="15"/>
    </row>
    <row r="226" spans="1:37" s="12" customFormat="1">
      <c r="A226" s="13"/>
      <c r="G226" s="14"/>
      <c r="H226" s="14"/>
      <c r="K226" s="14"/>
      <c r="AK226" s="15"/>
    </row>
    <row r="227" spans="1:37" s="12" customFormat="1">
      <c r="A227" s="13"/>
      <c r="G227" s="14"/>
      <c r="H227" s="14"/>
      <c r="K227" s="14"/>
      <c r="AK227" s="15"/>
    </row>
    <row r="228" spans="1:37" s="12" customFormat="1">
      <c r="A228" s="13"/>
      <c r="G228" s="14"/>
      <c r="H228" s="14"/>
      <c r="K228" s="14"/>
      <c r="AK228" s="15"/>
    </row>
    <row r="229" spans="1:37" s="12" customFormat="1">
      <c r="A229" s="13"/>
      <c r="G229" s="14"/>
      <c r="H229" s="14"/>
      <c r="K229" s="14"/>
      <c r="AK229" s="15"/>
    </row>
    <row r="230" spans="1:37" s="12" customFormat="1">
      <c r="A230" s="13"/>
      <c r="G230" s="14"/>
      <c r="H230" s="14"/>
      <c r="K230" s="14"/>
      <c r="AK230" s="15"/>
    </row>
    <row r="231" spans="1:37" s="12" customFormat="1">
      <c r="A231" s="13"/>
      <c r="G231" s="14"/>
      <c r="H231" s="14"/>
      <c r="K231" s="14"/>
      <c r="AK231" s="15"/>
    </row>
    <row r="232" spans="1:37" s="12" customFormat="1">
      <c r="A232" s="13"/>
      <c r="G232" s="14"/>
      <c r="H232" s="14"/>
      <c r="K232" s="14"/>
      <c r="AK232" s="15"/>
    </row>
    <row r="233" spans="1:37" s="12" customFormat="1">
      <c r="A233" s="13"/>
      <c r="G233" s="14"/>
      <c r="H233" s="14"/>
      <c r="K233" s="14"/>
      <c r="AK233" s="15"/>
    </row>
    <row r="234" spans="1:37" s="12" customFormat="1">
      <c r="A234" s="13"/>
      <c r="G234" s="14"/>
      <c r="H234" s="14"/>
      <c r="K234" s="14"/>
      <c r="AK234" s="15"/>
    </row>
    <row r="235" spans="1:37" s="12" customFormat="1">
      <c r="A235" s="13"/>
      <c r="G235" s="14"/>
      <c r="H235" s="14"/>
      <c r="K235" s="14"/>
      <c r="AK235" s="15"/>
    </row>
    <row r="236" spans="1:37" s="12" customFormat="1">
      <c r="A236" s="13"/>
      <c r="G236" s="14"/>
      <c r="H236" s="14"/>
      <c r="K236" s="14"/>
      <c r="AK236" s="15"/>
    </row>
    <row r="237" spans="1:37" s="12" customFormat="1">
      <c r="A237" s="13"/>
      <c r="G237" s="14"/>
      <c r="H237" s="14"/>
      <c r="K237" s="14"/>
      <c r="AK237" s="15"/>
    </row>
    <row r="238" spans="1:37" s="12" customFormat="1">
      <c r="A238" s="13"/>
      <c r="G238" s="14"/>
      <c r="H238" s="14"/>
      <c r="K238" s="14"/>
      <c r="AK238" s="15"/>
    </row>
    <row r="239" spans="1:37" s="12" customFormat="1">
      <c r="A239" s="13"/>
      <c r="G239" s="14"/>
      <c r="H239" s="14"/>
      <c r="K239" s="14"/>
      <c r="AK239" s="15"/>
    </row>
    <row r="240" spans="1:37" s="12" customFormat="1">
      <c r="A240" s="13"/>
      <c r="G240" s="14"/>
      <c r="H240" s="14"/>
      <c r="K240" s="14"/>
      <c r="AK240" s="15"/>
    </row>
    <row r="241" spans="1:37" s="12" customFormat="1">
      <c r="A241" s="13"/>
      <c r="G241" s="14"/>
      <c r="H241" s="14"/>
      <c r="K241" s="14"/>
      <c r="AK241" s="15"/>
    </row>
    <row r="242" spans="1:37" s="12" customFormat="1">
      <c r="A242" s="13"/>
      <c r="G242" s="14"/>
      <c r="H242" s="14"/>
      <c r="K242" s="14"/>
      <c r="AK242" s="15"/>
    </row>
    <row r="243" spans="1:37" s="12" customFormat="1">
      <c r="A243" s="13"/>
      <c r="G243" s="14"/>
      <c r="H243" s="14"/>
      <c r="K243" s="14"/>
      <c r="AK243" s="15"/>
    </row>
    <row r="244" spans="1:37" s="12" customFormat="1">
      <c r="A244" s="13"/>
      <c r="G244" s="14"/>
      <c r="H244" s="14"/>
      <c r="K244" s="14"/>
      <c r="AK244" s="15"/>
    </row>
    <row r="245" spans="1:37" s="12" customFormat="1">
      <c r="A245" s="13"/>
      <c r="G245" s="14"/>
      <c r="H245" s="14"/>
      <c r="K245" s="14"/>
      <c r="AK245" s="15"/>
    </row>
    <row r="246" spans="1:37" s="12" customFormat="1">
      <c r="A246" s="13"/>
      <c r="G246" s="14"/>
      <c r="H246" s="14"/>
      <c r="K246" s="14"/>
      <c r="AK246" s="15"/>
    </row>
    <row r="247" spans="1:37" s="12" customFormat="1">
      <c r="A247" s="13"/>
      <c r="G247" s="14"/>
      <c r="H247" s="14"/>
      <c r="K247" s="14"/>
      <c r="AK247" s="15"/>
    </row>
    <row r="248" spans="1:37" s="12" customFormat="1">
      <c r="A248" s="13"/>
      <c r="G248" s="14"/>
      <c r="H248" s="14"/>
      <c r="K248" s="14"/>
      <c r="AK248" s="15"/>
    </row>
    <row r="249" spans="1:37" s="12" customFormat="1">
      <c r="A249" s="13"/>
      <c r="G249" s="14"/>
      <c r="H249" s="14"/>
      <c r="K249" s="14"/>
      <c r="AK249" s="15"/>
    </row>
    <row r="250" spans="1:37" s="12" customFormat="1">
      <c r="A250" s="13"/>
      <c r="G250" s="14"/>
      <c r="H250" s="14"/>
      <c r="K250" s="14"/>
      <c r="AK250" s="15"/>
    </row>
    <row r="251" spans="1:37" s="12" customFormat="1">
      <c r="A251" s="13"/>
      <c r="G251" s="14"/>
      <c r="H251" s="14"/>
      <c r="K251" s="14"/>
      <c r="AK251" s="15"/>
    </row>
    <row r="252" spans="1:37" s="12" customFormat="1">
      <c r="A252" s="13"/>
      <c r="G252" s="14"/>
      <c r="H252" s="14"/>
      <c r="K252" s="14"/>
      <c r="AK252" s="15"/>
    </row>
    <row r="253" spans="1:37" s="12" customFormat="1">
      <c r="A253" s="13"/>
      <c r="G253" s="14"/>
      <c r="H253" s="14"/>
      <c r="K253" s="14"/>
      <c r="AK253" s="15"/>
    </row>
    <row r="254" spans="1:37" s="12" customFormat="1">
      <c r="A254" s="13"/>
      <c r="G254" s="14"/>
      <c r="H254" s="14"/>
      <c r="K254" s="14"/>
      <c r="AK254" s="15"/>
    </row>
    <row r="255" spans="1:37" s="12" customFormat="1">
      <c r="A255" s="13"/>
      <c r="G255" s="14"/>
      <c r="H255" s="14"/>
      <c r="K255" s="14"/>
      <c r="AK255" s="15"/>
    </row>
    <row r="256" spans="1:37" s="12" customFormat="1">
      <c r="A256" s="13"/>
      <c r="G256" s="14"/>
      <c r="H256" s="14"/>
      <c r="K256" s="14"/>
      <c r="AK256" s="15"/>
    </row>
    <row r="257" spans="1:37" s="12" customFormat="1">
      <c r="A257" s="13"/>
      <c r="G257" s="14"/>
      <c r="H257" s="14"/>
      <c r="K257" s="14"/>
      <c r="AK257" s="15"/>
    </row>
    <row r="258" spans="1:37" s="12" customFormat="1">
      <c r="A258" s="13"/>
      <c r="G258" s="14"/>
      <c r="H258" s="14"/>
      <c r="K258" s="14"/>
      <c r="AK258" s="15"/>
    </row>
    <row r="259" spans="1:37" s="12" customFormat="1">
      <c r="A259" s="13"/>
      <c r="G259" s="14"/>
      <c r="H259" s="14"/>
      <c r="K259" s="14"/>
      <c r="AK259" s="15"/>
    </row>
    <row r="260" spans="1:37" s="12" customFormat="1">
      <c r="A260" s="13"/>
      <c r="G260" s="14"/>
      <c r="H260" s="14"/>
      <c r="K260" s="14"/>
      <c r="AK260" s="15"/>
    </row>
    <row r="261" spans="1:37" s="12" customFormat="1">
      <c r="A261" s="13"/>
      <c r="G261" s="14"/>
      <c r="H261" s="14"/>
      <c r="K261" s="14"/>
      <c r="AK261" s="15"/>
    </row>
    <row r="262" spans="1:37" s="12" customFormat="1">
      <c r="A262" s="13"/>
      <c r="G262" s="14"/>
      <c r="H262" s="14"/>
      <c r="K262" s="14"/>
      <c r="AK262" s="15"/>
    </row>
    <row r="263" spans="1:37" s="12" customFormat="1">
      <c r="A263" s="13"/>
      <c r="G263" s="14"/>
      <c r="H263" s="14"/>
      <c r="K263" s="14"/>
      <c r="AK263" s="15"/>
    </row>
    <row r="264" spans="1:37" s="12" customFormat="1">
      <c r="A264" s="13"/>
      <c r="G264" s="14"/>
      <c r="H264" s="14"/>
      <c r="K264" s="14"/>
      <c r="AK264" s="15"/>
    </row>
    <row r="265" spans="1:37" s="12" customFormat="1">
      <c r="A265" s="13"/>
      <c r="G265" s="14"/>
      <c r="H265" s="14"/>
      <c r="K265" s="14"/>
      <c r="AK265" s="15"/>
    </row>
    <row r="266" spans="1:37" s="12" customFormat="1">
      <c r="A266" s="13"/>
      <c r="G266" s="14"/>
      <c r="H266" s="14"/>
      <c r="K266" s="14"/>
      <c r="AK266" s="15"/>
    </row>
    <row r="267" spans="1:37" s="12" customFormat="1">
      <c r="A267" s="13"/>
      <c r="G267" s="14"/>
      <c r="H267" s="14"/>
      <c r="K267" s="14"/>
      <c r="AK267" s="15"/>
    </row>
    <row r="268" spans="1:37" s="12" customFormat="1">
      <c r="A268" s="13"/>
      <c r="G268" s="14"/>
      <c r="H268" s="14"/>
      <c r="K268" s="14"/>
      <c r="AK268" s="15"/>
    </row>
    <row r="269" spans="1:37" s="12" customFormat="1">
      <c r="A269" s="13"/>
      <c r="G269" s="14"/>
      <c r="H269" s="14"/>
      <c r="K269" s="14"/>
      <c r="AK269" s="15"/>
    </row>
    <row r="270" spans="1:37" s="12" customFormat="1">
      <c r="A270" s="13"/>
      <c r="G270" s="14"/>
      <c r="H270" s="14"/>
      <c r="K270" s="14"/>
      <c r="AK270" s="15"/>
    </row>
    <row r="271" spans="1:37" s="12" customFormat="1">
      <c r="A271" s="13"/>
      <c r="G271" s="14"/>
      <c r="H271" s="14"/>
      <c r="K271" s="14"/>
      <c r="AK271" s="15"/>
    </row>
    <row r="272" spans="1:37" s="12" customFormat="1">
      <c r="A272" s="13"/>
      <c r="G272" s="14"/>
      <c r="H272" s="14"/>
      <c r="K272" s="14"/>
      <c r="AK272" s="15"/>
    </row>
    <row r="273" spans="1:37" s="12" customFormat="1">
      <c r="A273" s="13"/>
      <c r="G273" s="14"/>
      <c r="H273" s="14"/>
      <c r="K273" s="14"/>
      <c r="AK273" s="15"/>
    </row>
    <row r="274" spans="1:37" s="12" customFormat="1">
      <c r="A274" s="13"/>
      <c r="G274" s="14"/>
      <c r="H274" s="14"/>
      <c r="K274" s="14"/>
      <c r="AK274" s="15"/>
    </row>
    <row r="275" spans="1:37" s="12" customFormat="1">
      <c r="A275" s="13"/>
      <c r="G275" s="14"/>
      <c r="H275" s="14"/>
      <c r="K275" s="14"/>
      <c r="AK275" s="15"/>
    </row>
    <row r="276" spans="1:37" s="12" customFormat="1">
      <c r="A276" s="13"/>
      <c r="G276" s="14"/>
      <c r="H276" s="14"/>
      <c r="K276" s="14"/>
      <c r="AK276" s="15"/>
    </row>
    <row r="277" spans="1:37" s="12" customFormat="1">
      <c r="A277" s="13"/>
      <c r="G277" s="14"/>
      <c r="H277" s="14"/>
      <c r="K277" s="14"/>
      <c r="AK277" s="15"/>
    </row>
    <row r="278" spans="1:37" s="12" customFormat="1">
      <c r="A278" s="13"/>
      <c r="G278" s="14"/>
      <c r="H278" s="14"/>
      <c r="K278" s="14"/>
      <c r="AK278" s="15"/>
    </row>
    <row r="279" spans="1:37" s="12" customFormat="1">
      <c r="A279" s="13"/>
      <c r="G279" s="14"/>
      <c r="H279" s="14"/>
      <c r="K279" s="14"/>
      <c r="AK279" s="15"/>
    </row>
    <row r="280" spans="1:37" s="12" customFormat="1">
      <c r="A280" s="13"/>
      <c r="G280" s="14"/>
      <c r="H280" s="14"/>
      <c r="K280" s="14"/>
      <c r="AK280" s="15"/>
    </row>
    <row r="281" spans="1:37" s="12" customFormat="1">
      <c r="A281" s="13"/>
      <c r="G281" s="14"/>
      <c r="H281" s="14"/>
      <c r="K281" s="14"/>
      <c r="AK281" s="15"/>
    </row>
    <row r="282" spans="1:37" s="12" customFormat="1">
      <c r="A282" s="13"/>
      <c r="G282" s="14"/>
      <c r="H282" s="14"/>
      <c r="K282" s="14"/>
      <c r="AK282" s="15"/>
    </row>
    <row r="283" spans="1:37" s="12" customFormat="1">
      <c r="A283" s="13"/>
      <c r="G283" s="14"/>
      <c r="H283" s="14"/>
      <c r="K283" s="14"/>
      <c r="AK283" s="15"/>
    </row>
    <row r="284" spans="1:37" s="12" customFormat="1">
      <c r="A284" s="13"/>
      <c r="G284" s="14"/>
      <c r="H284" s="14"/>
      <c r="K284" s="14"/>
      <c r="AK284" s="15"/>
    </row>
    <row r="285" spans="1:37" s="12" customFormat="1">
      <c r="A285" s="13"/>
      <c r="G285" s="14"/>
      <c r="H285" s="14"/>
      <c r="K285" s="14"/>
      <c r="AK285" s="15"/>
    </row>
    <row r="286" spans="1:37" s="12" customFormat="1">
      <c r="A286" s="13"/>
      <c r="G286" s="14"/>
      <c r="H286" s="14"/>
      <c r="K286" s="14"/>
      <c r="AK286" s="15"/>
    </row>
    <row r="287" spans="1:37" s="12" customFormat="1">
      <c r="A287" s="13"/>
      <c r="G287" s="14"/>
      <c r="H287" s="14"/>
      <c r="K287" s="14"/>
      <c r="AK287" s="15"/>
    </row>
    <row r="288" spans="1:37" s="12" customFormat="1">
      <c r="A288" s="13"/>
      <c r="G288" s="14"/>
      <c r="H288" s="14"/>
      <c r="K288" s="14"/>
      <c r="AK288" s="15"/>
    </row>
    <row r="289" spans="1:37" s="12" customFormat="1">
      <c r="A289" s="13"/>
      <c r="G289" s="14"/>
      <c r="H289" s="14"/>
      <c r="K289" s="14"/>
      <c r="AK289" s="15"/>
    </row>
    <row r="290" spans="1:37" s="12" customFormat="1">
      <c r="A290" s="13"/>
      <c r="G290" s="14"/>
      <c r="H290" s="14"/>
      <c r="K290" s="14"/>
      <c r="AK290" s="15"/>
    </row>
    <row r="291" spans="1:37" s="12" customFormat="1">
      <c r="A291" s="13"/>
      <c r="G291" s="14"/>
      <c r="H291" s="14"/>
      <c r="K291" s="14"/>
      <c r="AK291" s="15"/>
    </row>
    <row r="292" spans="1:37" s="12" customFormat="1">
      <c r="A292" s="13"/>
      <c r="G292" s="14"/>
      <c r="H292" s="14"/>
      <c r="K292" s="14"/>
      <c r="AK292" s="15"/>
    </row>
    <row r="293" spans="1:37" s="12" customFormat="1">
      <c r="A293" s="13"/>
      <c r="G293" s="14"/>
      <c r="H293" s="14"/>
      <c r="K293" s="14"/>
      <c r="AK293" s="15"/>
    </row>
    <row r="294" spans="1:37" s="12" customFormat="1">
      <c r="A294" s="13"/>
      <c r="G294" s="14"/>
      <c r="H294" s="14"/>
      <c r="K294" s="14"/>
      <c r="AK294" s="15"/>
    </row>
    <row r="295" spans="1:37" s="12" customFormat="1">
      <c r="A295" s="13"/>
      <c r="G295" s="14"/>
      <c r="H295" s="14"/>
      <c r="K295" s="14"/>
      <c r="AK295" s="15"/>
    </row>
    <row r="296" spans="1:37" s="12" customFormat="1">
      <c r="A296" s="13"/>
      <c r="G296" s="14"/>
      <c r="H296" s="14"/>
      <c r="K296" s="14"/>
      <c r="AK296" s="15"/>
    </row>
    <row r="297" spans="1:37" s="12" customFormat="1">
      <c r="A297" s="13"/>
      <c r="G297" s="14"/>
      <c r="H297" s="14"/>
      <c r="K297" s="14"/>
      <c r="AK297" s="15"/>
    </row>
    <row r="298" spans="1:37" s="12" customFormat="1">
      <c r="A298" s="13"/>
      <c r="G298" s="14"/>
      <c r="H298" s="14"/>
      <c r="K298" s="14"/>
      <c r="AK298" s="15"/>
    </row>
    <row r="299" spans="1:37" s="12" customFormat="1">
      <c r="A299" s="13"/>
      <c r="G299" s="14"/>
      <c r="H299" s="14"/>
      <c r="K299" s="14"/>
      <c r="AK299" s="15"/>
    </row>
    <row r="300" spans="1:37" s="12" customFormat="1">
      <c r="A300" s="13"/>
      <c r="G300" s="14"/>
      <c r="H300" s="14"/>
      <c r="K300" s="14"/>
      <c r="AK300" s="15"/>
    </row>
    <row r="301" spans="1:37" s="12" customFormat="1">
      <c r="A301" s="13"/>
      <c r="G301" s="14"/>
      <c r="H301" s="14"/>
      <c r="K301" s="14"/>
      <c r="AK301" s="15"/>
    </row>
    <row r="302" spans="1:37" s="12" customFormat="1">
      <c r="A302" s="13"/>
      <c r="G302" s="14"/>
      <c r="H302" s="14"/>
      <c r="K302" s="14"/>
      <c r="AK302" s="15"/>
    </row>
    <row r="303" spans="1:37" s="12" customFormat="1">
      <c r="A303" s="13"/>
      <c r="G303" s="14"/>
      <c r="H303" s="14"/>
      <c r="K303" s="14"/>
      <c r="AK303" s="15"/>
    </row>
    <row r="304" spans="1:37" s="12" customFormat="1">
      <c r="A304" s="13"/>
      <c r="G304" s="14"/>
      <c r="H304" s="14"/>
      <c r="K304" s="14"/>
      <c r="AK304" s="15"/>
    </row>
    <row r="305" spans="1:37" s="12" customFormat="1">
      <c r="A305" s="13"/>
      <c r="G305" s="14"/>
      <c r="H305" s="14"/>
      <c r="K305" s="14"/>
      <c r="AK305" s="15"/>
    </row>
    <row r="306" spans="1:37" s="12" customFormat="1">
      <c r="A306" s="13"/>
      <c r="G306" s="14"/>
      <c r="H306" s="14"/>
      <c r="K306" s="14"/>
      <c r="AK306" s="15"/>
    </row>
    <row r="307" spans="1:37" s="12" customFormat="1">
      <c r="A307" s="13"/>
      <c r="G307" s="14"/>
      <c r="H307" s="14"/>
      <c r="K307" s="14"/>
      <c r="AK307" s="15"/>
    </row>
    <row r="308" spans="1:37" s="12" customFormat="1">
      <c r="A308" s="13"/>
      <c r="G308" s="14"/>
      <c r="H308" s="14"/>
      <c r="K308" s="14"/>
      <c r="AK308" s="15"/>
    </row>
    <row r="309" spans="1:37" s="12" customFormat="1">
      <c r="A309" s="13"/>
      <c r="G309" s="14"/>
      <c r="H309" s="14"/>
      <c r="K309" s="14"/>
      <c r="AK309" s="15"/>
    </row>
    <row r="310" spans="1:37" s="12" customFormat="1">
      <c r="A310" s="13"/>
      <c r="G310" s="14"/>
      <c r="H310" s="14"/>
      <c r="K310" s="14"/>
      <c r="AK310" s="15"/>
    </row>
    <row r="311" spans="1:37" s="12" customFormat="1">
      <c r="A311" s="13"/>
      <c r="G311" s="14"/>
      <c r="H311" s="14"/>
      <c r="K311" s="14"/>
      <c r="AK311" s="15"/>
    </row>
    <row r="312" spans="1:37" s="12" customFormat="1">
      <c r="A312" s="13"/>
      <c r="G312" s="14"/>
      <c r="H312" s="14"/>
      <c r="K312" s="14"/>
      <c r="AK312" s="15"/>
    </row>
    <row r="313" spans="1:37" s="12" customFormat="1">
      <c r="A313" s="13"/>
      <c r="G313" s="14"/>
      <c r="H313" s="14"/>
      <c r="K313" s="14"/>
      <c r="AK313" s="15"/>
    </row>
    <row r="314" spans="1:37" s="12" customFormat="1">
      <c r="A314" s="13"/>
      <c r="G314" s="14"/>
      <c r="H314" s="14"/>
      <c r="K314" s="14"/>
      <c r="AK314" s="15"/>
    </row>
    <row r="315" spans="1:37" s="12" customFormat="1">
      <c r="A315" s="13"/>
      <c r="G315" s="14"/>
      <c r="H315" s="14"/>
      <c r="K315" s="14"/>
      <c r="AK315" s="15"/>
    </row>
    <row r="316" spans="1:37" s="12" customFormat="1">
      <c r="A316" s="13"/>
      <c r="G316" s="14"/>
      <c r="H316" s="14"/>
      <c r="K316" s="14"/>
      <c r="AK316" s="15"/>
    </row>
    <row r="317" spans="1:37" s="12" customFormat="1">
      <c r="A317" s="13"/>
      <c r="G317" s="14"/>
      <c r="H317" s="14"/>
      <c r="K317" s="14"/>
      <c r="AK317" s="15"/>
    </row>
    <row r="318" spans="1:37" s="12" customFormat="1">
      <c r="A318" s="13"/>
      <c r="G318" s="14"/>
      <c r="H318" s="14"/>
      <c r="K318" s="14"/>
      <c r="AK318" s="15"/>
    </row>
    <row r="319" spans="1:37" s="12" customFormat="1">
      <c r="A319" s="13"/>
      <c r="G319" s="14"/>
      <c r="H319" s="14"/>
      <c r="K319" s="14"/>
      <c r="AK319" s="15"/>
    </row>
    <row r="320" spans="1:37" s="12" customFormat="1">
      <c r="A320" s="13"/>
      <c r="G320" s="14"/>
      <c r="H320" s="14"/>
      <c r="K320" s="14"/>
      <c r="AK320" s="15"/>
    </row>
    <row r="321" spans="1:37" s="12" customFormat="1">
      <c r="A321" s="13"/>
      <c r="G321" s="14"/>
      <c r="H321" s="14"/>
      <c r="K321" s="14"/>
      <c r="AK321" s="15"/>
    </row>
    <row r="322" spans="1:37" s="12" customFormat="1">
      <c r="A322" s="13"/>
      <c r="G322" s="14"/>
      <c r="H322" s="14"/>
      <c r="K322" s="14"/>
      <c r="AK322" s="15"/>
    </row>
    <row r="323" spans="1:37" s="12" customFormat="1">
      <c r="A323" s="13"/>
      <c r="G323" s="14"/>
      <c r="H323" s="14"/>
      <c r="K323" s="14"/>
      <c r="AK323" s="15"/>
    </row>
    <row r="324" spans="1:37" s="12" customFormat="1">
      <c r="A324" s="13"/>
      <c r="G324" s="14"/>
      <c r="H324" s="14"/>
      <c r="K324" s="14"/>
      <c r="AK324" s="15"/>
    </row>
    <row r="325" spans="1:37" s="12" customFormat="1">
      <c r="A325" s="13"/>
      <c r="G325" s="14"/>
      <c r="H325" s="14"/>
      <c r="K325" s="14"/>
      <c r="AK325" s="15"/>
    </row>
    <row r="326" spans="1:37" s="12" customFormat="1">
      <c r="A326" s="13"/>
      <c r="G326" s="14"/>
      <c r="H326" s="14"/>
      <c r="K326" s="14"/>
      <c r="AK326" s="15"/>
    </row>
    <row r="327" spans="1:37" s="12" customFormat="1">
      <c r="A327" s="13"/>
      <c r="G327" s="14"/>
      <c r="H327" s="14"/>
      <c r="K327" s="14"/>
      <c r="AK327" s="15"/>
    </row>
    <row r="328" spans="1:37" s="12" customFormat="1">
      <c r="A328" s="13"/>
      <c r="G328" s="14"/>
      <c r="H328" s="14"/>
      <c r="K328" s="14"/>
      <c r="AK328" s="15"/>
    </row>
    <row r="329" spans="1:37" s="12" customFormat="1">
      <c r="A329" s="13"/>
      <c r="G329" s="14"/>
      <c r="H329" s="14"/>
      <c r="K329" s="14"/>
      <c r="AK329" s="15"/>
    </row>
    <row r="330" spans="1:37" s="12" customFormat="1">
      <c r="A330" s="13"/>
      <c r="G330" s="14"/>
      <c r="H330" s="14"/>
      <c r="K330" s="14"/>
      <c r="AK330" s="15"/>
    </row>
    <row r="331" spans="1:37" s="12" customFormat="1">
      <c r="A331" s="13"/>
      <c r="G331" s="14"/>
      <c r="H331" s="14"/>
      <c r="K331" s="14"/>
      <c r="AK331" s="15"/>
    </row>
    <row r="332" spans="1:37" s="12" customFormat="1">
      <c r="A332" s="13"/>
      <c r="G332" s="14"/>
      <c r="H332" s="14"/>
      <c r="K332" s="14"/>
      <c r="AK332" s="15"/>
    </row>
    <row r="333" spans="1:37" s="12" customFormat="1">
      <c r="A333" s="13"/>
      <c r="G333" s="14"/>
      <c r="H333" s="14"/>
      <c r="K333" s="14"/>
      <c r="AK333" s="15"/>
    </row>
    <row r="334" spans="1:37" s="12" customFormat="1">
      <c r="A334" s="13"/>
      <c r="G334" s="14"/>
      <c r="H334" s="14"/>
      <c r="K334" s="14"/>
      <c r="AK334" s="15"/>
    </row>
    <row r="335" spans="1:37" s="12" customFormat="1">
      <c r="A335" s="13"/>
      <c r="G335" s="14"/>
      <c r="H335" s="14"/>
      <c r="K335" s="14"/>
      <c r="AK335" s="15"/>
    </row>
    <row r="336" spans="1:37" s="12" customFormat="1">
      <c r="A336" s="13"/>
      <c r="G336" s="14"/>
      <c r="H336" s="14"/>
      <c r="K336" s="14"/>
      <c r="AK336" s="15"/>
    </row>
    <row r="337" spans="1:37" s="12" customFormat="1">
      <c r="A337" s="13"/>
      <c r="G337" s="14"/>
      <c r="H337" s="14"/>
      <c r="K337" s="14"/>
      <c r="AK337" s="15"/>
    </row>
    <row r="338" spans="1:37" s="12" customFormat="1">
      <c r="A338" s="13"/>
      <c r="G338" s="14"/>
      <c r="H338" s="14"/>
      <c r="K338" s="14"/>
      <c r="AK338" s="15"/>
    </row>
    <row r="339" spans="1:37" s="12" customFormat="1">
      <c r="A339" s="13"/>
      <c r="G339" s="14"/>
      <c r="H339" s="14"/>
      <c r="K339" s="14"/>
      <c r="AK339" s="15"/>
    </row>
    <row r="340" spans="1:37" s="12" customFormat="1">
      <c r="A340" s="13"/>
      <c r="G340" s="14"/>
      <c r="H340" s="14"/>
      <c r="K340" s="14"/>
      <c r="AK340" s="15"/>
    </row>
    <row r="341" spans="1:37" s="12" customFormat="1">
      <c r="A341" s="13"/>
      <c r="G341" s="14"/>
      <c r="H341" s="14"/>
      <c r="K341" s="14"/>
      <c r="AK341" s="15"/>
    </row>
    <row r="342" spans="1:37" s="12" customFormat="1">
      <c r="A342" s="13"/>
      <c r="G342" s="14"/>
      <c r="H342" s="14"/>
      <c r="K342" s="14"/>
      <c r="AK342" s="15"/>
    </row>
    <row r="343" spans="1:37" s="12" customFormat="1">
      <c r="A343" s="13"/>
      <c r="G343" s="14"/>
      <c r="H343" s="14"/>
      <c r="K343" s="14"/>
      <c r="AK343" s="15"/>
    </row>
    <row r="344" spans="1:37" s="12" customFormat="1">
      <c r="A344" s="13"/>
      <c r="G344" s="14"/>
      <c r="H344" s="14"/>
      <c r="K344" s="14"/>
      <c r="AK344" s="15"/>
    </row>
    <row r="345" spans="1:37" s="12" customFormat="1">
      <c r="A345" s="13"/>
      <c r="G345" s="14"/>
      <c r="H345" s="14"/>
      <c r="K345" s="14"/>
      <c r="AK345" s="15"/>
    </row>
    <row r="346" spans="1:37" s="12" customFormat="1">
      <c r="A346" s="13"/>
      <c r="G346" s="14"/>
      <c r="H346" s="14"/>
      <c r="K346" s="14"/>
      <c r="AK346" s="15"/>
    </row>
    <row r="347" spans="1:37" s="12" customFormat="1">
      <c r="A347" s="13"/>
      <c r="G347" s="14"/>
      <c r="H347" s="14"/>
      <c r="K347" s="14"/>
      <c r="AK347" s="15"/>
    </row>
    <row r="348" spans="1:37" s="12" customFormat="1">
      <c r="A348" s="13"/>
      <c r="G348" s="14"/>
      <c r="H348" s="14"/>
      <c r="K348" s="14"/>
      <c r="AK348" s="15"/>
    </row>
    <row r="349" spans="1:37" s="12" customFormat="1">
      <c r="A349" s="13"/>
      <c r="G349" s="14"/>
      <c r="H349" s="14"/>
      <c r="K349" s="14"/>
      <c r="AK349" s="15"/>
    </row>
    <row r="350" spans="1:37" s="12" customFormat="1">
      <c r="A350" s="13"/>
      <c r="G350" s="14"/>
      <c r="H350" s="14"/>
      <c r="K350" s="14"/>
      <c r="AK350" s="15"/>
    </row>
    <row r="351" spans="1:37" s="12" customFormat="1">
      <c r="A351" s="13"/>
      <c r="G351" s="14"/>
      <c r="H351" s="14"/>
      <c r="K351" s="14"/>
      <c r="AK351" s="15"/>
    </row>
    <row r="352" spans="1:37" s="12" customFormat="1">
      <c r="A352" s="13"/>
      <c r="G352" s="14"/>
      <c r="H352" s="14"/>
      <c r="K352" s="14"/>
      <c r="AK352" s="15"/>
    </row>
    <row r="353" spans="1:37" s="12" customFormat="1">
      <c r="A353" s="13"/>
      <c r="G353" s="14"/>
      <c r="H353" s="14"/>
      <c r="K353" s="14"/>
      <c r="AK353" s="15"/>
    </row>
    <row r="354" spans="1:37" s="12" customFormat="1">
      <c r="A354" s="13"/>
      <c r="G354" s="14"/>
      <c r="H354" s="14"/>
      <c r="K354" s="14"/>
      <c r="AK354" s="15"/>
    </row>
    <row r="355" spans="1:37" s="12" customFormat="1">
      <c r="A355" s="13"/>
      <c r="G355" s="14"/>
      <c r="H355" s="14"/>
      <c r="K355" s="14"/>
      <c r="AK355" s="15"/>
    </row>
    <row r="356" spans="1:37" s="12" customFormat="1">
      <c r="A356" s="13"/>
      <c r="G356" s="14"/>
      <c r="H356" s="14"/>
      <c r="K356" s="14"/>
      <c r="AK356" s="15"/>
    </row>
    <row r="357" spans="1:37" s="12" customFormat="1">
      <c r="A357" s="13"/>
      <c r="G357" s="14"/>
      <c r="H357" s="14"/>
      <c r="K357" s="14"/>
      <c r="AK357" s="15"/>
    </row>
    <row r="358" spans="1:37" s="12" customFormat="1">
      <c r="A358" s="13"/>
      <c r="G358" s="14"/>
      <c r="H358" s="14"/>
      <c r="K358" s="14"/>
      <c r="AK358" s="15"/>
    </row>
    <row r="359" spans="1:37" s="12" customFormat="1">
      <c r="A359" s="13"/>
      <c r="G359" s="14"/>
      <c r="H359" s="14"/>
      <c r="K359" s="14"/>
      <c r="AK359" s="15"/>
    </row>
    <row r="360" spans="1:37" s="12" customFormat="1">
      <c r="A360" s="13"/>
      <c r="G360" s="14"/>
      <c r="H360" s="14"/>
      <c r="K360" s="14"/>
      <c r="AK360" s="15"/>
    </row>
    <row r="361" spans="1:37" s="12" customFormat="1">
      <c r="A361" s="13"/>
      <c r="G361" s="14"/>
      <c r="H361" s="14"/>
      <c r="K361" s="14"/>
      <c r="AK361" s="15"/>
    </row>
    <row r="362" spans="1:37" s="12" customFormat="1">
      <c r="A362" s="13"/>
      <c r="G362" s="14"/>
      <c r="H362" s="14"/>
      <c r="K362" s="14"/>
      <c r="AK362" s="15"/>
    </row>
    <row r="363" spans="1:37" s="12" customFormat="1">
      <c r="A363" s="13"/>
      <c r="G363" s="14"/>
      <c r="H363" s="14"/>
      <c r="K363" s="14"/>
      <c r="AK363" s="15"/>
    </row>
    <row r="364" spans="1:37" s="12" customFormat="1">
      <c r="A364" s="13"/>
      <c r="G364" s="14"/>
      <c r="H364" s="14"/>
      <c r="K364" s="14"/>
      <c r="AK364" s="15"/>
    </row>
    <row r="365" spans="1:37" s="12" customFormat="1">
      <c r="A365" s="13"/>
      <c r="G365" s="14"/>
      <c r="H365" s="14"/>
      <c r="K365" s="14"/>
      <c r="AK365" s="15"/>
    </row>
    <row r="366" spans="1:37" s="12" customFormat="1">
      <c r="A366" s="13"/>
      <c r="G366" s="14"/>
      <c r="H366" s="14"/>
      <c r="K366" s="14"/>
      <c r="AK366" s="15"/>
    </row>
    <row r="367" spans="1:37" s="12" customFormat="1">
      <c r="A367" s="13"/>
      <c r="G367" s="14"/>
      <c r="H367" s="14"/>
      <c r="K367" s="14"/>
      <c r="AK367" s="15"/>
    </row>
    <row r="368" spans="1:37" s="12" customFormat="1">
      <c r="A368" s="13"/>
      <c r="G368" s="14"/>
      <c r="H368" s="14"/>
      <c r="K368" s="14"/>
      <c r="AK368" s="15"/>
    </row>
    <row r="369" spans="1:37" s="12" customFormat="1">
      <c r="A369" s="13"/>
      <c r="G369" s="14"/>
      <c r="H369" s="14"/>
      <c r="K369" s="14"/>
      <c r="AK369" s="15"/>
    </row>
    <row r="370" spans="1:37" s="12" customFormat="1">
      <c r="A370" s="13"/>
      <c r="G370" s="14"/>
      <c r="H370" s="14"/>
      <c r="K370" s="14"/>
      <c r="AK370" s="15"/>
    </row>
    <row r="371" spans="1:37" s="12" customFormat="1">
      <c r="A371" s="13"/>
      <c r="G371" s="14"/>
      <c r="H371" s="14"/>
      <c r="K371" s="14"/>
      <c r="AK371" s="15"/>
    </row>
    <row r="372" spans="1:37" s="12" customFormat="1">
      <c r="A372" s="13"/>
      <c r="G372" s="14"/>
      <c r="H372" s="14"/>
      <c r="K372" s="14"/>
      <c r="AK372" s="15"/>
    </row>
    <row r="373" spans="1:37" s="12" customFormat="1">
      <c r="A373" s="13"/>
      <c r="G373" s="14"/>
      <c r="H373" s="14"/>
      <c r="K373" s="14"/>
      <c r="AK373" s="15"/>
    </row>
    <row r="374" spans="1:37" s="12" customFormat="1">
      <c r="A374" s="13"/>
      <c r="G374" s="14"/>
      <c r="H374" s="14"/>
      <c r="K374" s="14"/>
      <c r="AK374" s="15"/>
    </row>
    <row r="375" spans="1:37" s="12" customFormat="1">
      <c r="A375" s="13"/>
      <c r="G375" s="14"/>
      <c r="H375" s="14"/>
      <c r="K375" s="14"/>
      <c r="AK375" s="15"/>
    </row>
    <row r="376" spans="1:37" s="12" customFormat="1">
      <c r="A376" s="13"/>
      <c r="G376" s="14"/>
      <c r="H376" s="14"/>
      <c r="K376" s="14"/>
      <c r="AK376" s="15"/>
    </row>
    <row r="377" spans="1:37" s="12" customFormat="1">
      <c r="A377" s="13"/>
      <c r="G377" s="14"/>
      <c r="H377" s="14"/>
      <c r="K377" s="14"/>
      <c r="AK377" s="15"/>
    </row>
    <row r="378" spans="1:37" s="12" customFormat="1">
      <c r="A378" s="13"/>
      <c r="G378" s="14"/>
      <c r="H378" s="14"/>
      <c r="K378" s="14"/>
      <c r="AK378" s="15"/>
    </row>
    <row r="379" spans="1:37" s="12" customFormat="1">
      <c r="A379" s="13"/>
      <c r="G379" s="14"/>
      <c r="H379" s="14"/>
      <c r="K379" s="14"/>
      <c r="AK379" s="15"/>
    </row>
    <row r="380" spans="1:37" s="12" customFormat="1">
      <c r="A380" s="13"/>
      <c r="G380" s="14"/>
      <c r="H380" s="14"/>
      <c r="K380" s="14"/>
      <c r="AK380" s="15"/>
    </row>
    <row r="381" spans="1:37" s="12" customFormat="1">
      <c r="A381" s="13"/>
      <c r="G381" s="14"/>
      <c r="H381" s="14"/>
      <c r="K381" s="14"/>
      <c r="AK381" s="15"/>
    </row>
    <row r="382" spans="1:37" s="12" customFormat="1">
      <c r="A382" s="13"/>
      <c r="G382" s="14"/>
      <c r="H382" s="14"/>
      <c r="K382" s="14"/>
      <c r="AK382" s="15"/>
    </row>
    <row r="383" spans="1:37" s="12" customFormat="1">
      <c r="A383" s="13"/>
      <c r="G383" s="14"/>
      <c r="H383" s="14"/>
      <c r="K383" s="14"/>
      <c r="AK383" s="15"/>
    </row>
    <row r="384" spans="1:37" s="12" customFormat="1">
      <c r="A384" s="13"/>
      <c r="G384" s="14"/>
      <c r="H384" s="14"/>
      <c r="K384" s="14"/>
      <c r="AK384" s="15"/>
    </row>
    <row r="385" spans="1:37" s="12" customFormat="1">
      <c r="A385" s="13"/>
      <c r="G385" s="14"/>
      <c r="H385" s="14"/>
      <c r="K385" s="14"/>
      <c r="AK385" s="15"/>
    </row>
    <row r="386" spans="1:37" s="12" customFormat="1">
      <c r="A386" s="13"/>
      <c r="G386" s="14"/>
      <c r="H386" s="14"/>
      <c r="K386" s="14"/>
      <c r="AK386" s="15"/>
    </row>
    <row r="387" spans="1:37" s="12" customFormat="1">
      <c r="A387" s="13"/>
      <c r="G387" s="14"/>
      <c r="H387" s="14"/>
      <c r="K387" s="14"/>
      <c r="AK387" s="15"/>
    </row>
    <row r="388" spans="1:37" s="12" customFormat="1">
      <c r="A388" s="13"/>
      <c r="G388" s="14"/>
      <c r="H388" s="14"/>
      <c r="K388" s="14"/>
      <c r="AK388" s="15"/>
    </row>
    <row r="389" spans="1:37" s="12" customFormat="1">
      <c r="A389" s="13"/>
      <c r="G389" s="14"/>
      <c r="H389" s="14"/>
      <c r="K389" s="14"/>
      <c r="AK389" s="15"/>
    </row>
    <row r="390" spans="1:37" s="12" customFormat="1">
      <c r="A390" s="13"/>
      <c r="G390" s="14"/>
      <c r="H390" s="14"/>
      <c r="K390" s="14"/>
      <c r="AK390" s="15"/>
    </row>
    <row r="391" spans="1:37" s="12" customFormat="1">
      <c r="A391" s="13"/>
      <c r="G391" s="14"/>
      <c r="H391" s="14"/>
      <c r="K391" s="14"/>
      <c r="AK391" s="15"/>
    </row>
    <row r="392" spans="1:37" s="12" customFormat="1">
      <c r="A392" s="13"/>
      <c r="G392" s="14"/>
      <c r="H392" s="14"/>
      <c r="K392" s="14"/>
      <c r="AK392" s="15"/>
    </row>
    <row r="393" spans="1:37" s="12" customFormat="1">
      <c r="A393" s="13"/>
      <c r="G393" s="14"/>
      <c r="H393" s="14"/>
      <c r="K393" s="14"/>
      <c r="AK393" s="15"/>
    </row>
    <row r="394" spans="1:37" s="12" customFormat="1">
      <c r="A394" s="13"/>
      <c r="G394" s="14"/>
      <c r="H394" s="14"/>
      <c r="K394" s="14"/>
      <c r="AK394" s="15"/>
    </row>
    <row r="395" spans="1:37" s="12" customFormat="1">
      <c r="A395" s="13"/>
      <c r="G395" s="14"/>
      <c r="H395" s="14"/>
      <c r="K395" s="14"/>
      <c r="AK395" s="15"/>
    </row>
    <row r="396" spans="1:37" s="12" customFormat="1">
      <c r="A396" s="13"/>
      <c r="G396" s="14"/>
      <c r="H396" s="14"/>
      <c r="K396" s="14"/>
      <c r="AK396" s="15"/>
    </row>
    <row r="397" spans="1:37" s="12" customFormat="1">
      <c r="A397" s="13"/>
      <c r="G397" s="14"/>
      <c r="H397" s="14"/>
      <c r="K397" s="14"/>
      <c r="AK397" s="15"/>
    </row>
    <row r="398" spans="1:37" s="12" customFormat="1">
      <c r="A398" s="13"/>
      <c r="G398" s="14"/>
      <c r="H398" s="14"/>
      <c r="K398" s="14"/>
      <c r="AK398" s="15"/>
    </row>
    <row r="399" spans="1:37" s="12" customFormat="1">
      <c r="A399" s="13"/>
      <c r="G399" s="14"/>
      <c r="H399" s="14"/>
      <c r="K399" s="14"/>
      <c r="AK399" s="15"/>
    </row>
    <row r="400" spans="1:37" s="12" customFormat="1">
      <c r="A400" s="13"/>
      <c r="G400" s="14"/>
      <c r="H400" s="14"/>
      <c r="K400" s="14"/>
      <c r="AK400" s="15"/>
    </row>
    <row r="401" spans="1:37" s="12" customFormat="1">
      <c r="A401" s="13"/>
      <c r="G401" s="14"/>
      <c r="H401" s="14"/>
      <c r="K401" s="14"/>
      <c r="AK401" s="15"/>
    </row>
    <row r="402" spans="1:37" s="12" customFormat="1">
      <c r="A402" s="13"/>
      <c r="G402" s="14"/>
      <c r="H402" s="14"/>
      <c r="K402" s="14"/>
      <c r="AK402" s="15"/>
    </row>
    <row r="403" spans="1:37" s="12" customFormat="1">
      <c r="A403" s="13"/>
      <c r="G403" s="14"/>
      <c r="H403" s="14"/>
      <c r="K403" s="14"/>
      <c r="AK403" s="15"/>
    </row>
    <row r="404" spans="1:37" s="12" customFormat="1">
      <c r="A404" s="13"/>
      <c r="G404" s="14"/>
      <c r="H404" s="14"/>
      <c r="K404" s="14"/>
      <c r="AK404" s="15"/>
    </row>
    <row r="405" spans="1:37" s="12" customFormat="1">
      <c r="A405" s="13"/>
      <c r="G405" s="14"/>
      <c r="H405" s="14"/>
      <c r="K405" s="14"/>
      <c r="AK405" s="15"/>
    </row>
    <row r="406" spans="1:37" s="12" customFormat="1">
      <c r="A406" s="13"/>
      <c r="G406" s="14"/>
      <c r="H406" s="14"/>
      <c r="K406" s="14"/>
      <c r="AK406" s="15"/>
    </row>
    <row r="407" spans="1:37" s="12" customFormat="1">
      <c r="A407" s="13"/>
      <c r="G407" s="14"/>
      <c r="H407" s="14"/>
      <c r="K407" s="14"/>
      <c r="AK407" s="15"/>
    </row>
    <row r="408" spans="1:37" s="12" customFormat="1">
      <c r="A408" s="13"/>
      <c r="G408" s="14"/>
      <c r="H408" s="14"/>
      <c r="K408" s="14"/>
      <c r="AK408" s="15"/>
    </row>
    <row r="409" spans="1:37" s="12" customFormat="1">
      <c r="A409" s="13"/>
      <c r="G409" s="14"/>
      <c r="H409" s="14"/>
      <c r="K409" s="14"/>
      <c r="AK409" s="15"/>
    </row>
    <row r="410" spans="1:37" s="12" customFormat="1">
      <c r="A410" s="13"/>
      <c r="G410" s="14"/>
      <c r="H410" s="14"/>
      <c r="K410" s="14"/>
      <c r="AK410" s="15"/>
    </row>
    <row r="411" spans="1:37" s="12" customFormat="1">
      <c r="A411" s="13"/>
      <c r="G411" s="14"/>
      <c r="H411" s="14"/>
      <c r="K411" s="14"/>
      <c r="AK411" s="15"/>
    </row>
    <row r="412" spans="1:37" s="12" customFormat="1">
      <c r="A412" s="13"/>
      <c r="G412" s="14"/>
      <c r="H412" s="14"/>
      <c r="K412" s="14"/>
      <c r="AK412" s="15"/>
    </row>
    <row r="413" spans="1:37" s="12" customFormat="1">
      <c r="A413" s="13"/>
      <c r="G413" s="14"/>
      <c r="H413" s="14"/>
      <c r="K413" s="14"/>
      <c r="AK413" s="15"/>
    </row>
    <row r="414" spans="1:37" s="12" customFormat="1">
      <c r="A414" s="13"/>
      <c r="G414" s="14"/>
      <c r="H414" s="14"/>
      <c r="K414" s="14"/>
      <c r="AK414" s="15"/>
    </row>
    <row r="415" spans="1:37" s="12" customFormat="1">
      <c r="A415" s="13"/>
      <c r="G415" s="14"/>
      <c r="H415" s="14"/>
      <c r="K415" s="14"/>
      <c r="AK415" s="15"/>
    </row>
    <row r="416" spans="1:37" s="12" customFormat="1">
      <c r="A416" s="13"/>
      <c r="G416" s="14"/>
      <c r="H416" s="14"/>
      <c r="K416" s="14"/>
      <c r="AK416" s="15"/>
    </row>
    <row r="417" spans="1:37" s="12" customFormat="1">
      <c r="A417" s="13"/>
      <c r="G417" s="14"/>
      <c r="H417" s="14"/>
      <c r="K417" s="14"/>
      <c r="AK417" s="15"/>
    </row>
    <row r="418" spans="1:37" s="12" customFormat="1">
      <c r="A418" s="13"/>
      <c r="G418" s="14"/>
      <c r="H418" s="14"/>
      <c r="K418" s="14"/>
      <c r="AK418" s="15"/>
    </row>
    <row r="419" spans="1:37" s="12" customFormat="1">
      <c r="A419" s="13"/>
      <c r="G419" s="14"/>
      <c r="H419" s="14"/>
      <c r="K419" s="14"/>
      <c r="AK419" s="15"/>
    </row>
    <row r="420" spans="1:37" s="12" customFormat="1">
      <c r="A420" s="13"/>
      <c r="G420" s="14"/>
      <c r="H420" s="14"/>
      <c r="K420" s="14"/>
      <c r="AK420" s="15"/>
    </row>
    <row r="421" spans="1:37" s="12" customFormat="1">
      <c r="A421" s="13"/>
      <c r="G421" s="14"/>
      <c r="H421" s="14"/>
      <c r="K421" s="14"/>
      <c r="AK421" s="15"/>
    </row>
    <row r="422" spans="1:37" s="12" customFormat="1">
      <c r="A422" s="13"/>
      <c r="G422" s="14"/>
      <c r="H422" s="14"/>
      <c r="K422" s="14"/>
      <c r="AK422" s="15"/>
    </row>
    <row r="423" spans="1:37" s="12" customFormat="1">
      <c r="A423" s="13"/>
      <c r="G423" s="14"/>
      <c r="H423" s="14"/>
      <c r="K423" s="14"/>
      <c r="AK423" s="15"/>
    </row>
    <row r="424" spans="1:37" s="12" customFormat="1">
      <c r="A424" s="13"/>
      <c r="G424" s="14"/>
      <c r="H424" s="14"/>
      <c r="K424" s="14"/>
      <c r="AK424" s="15"/>
    </row>
    <row r="425" spans="1:37" s="12" customFormat="1">
      <c r="A425" s="13"/>
      <c r="G425" s="14"/>
      <c r="H425" s="14"/>
      <c r="K425" s="14"/>
      <c r="AK425" s="15"/>
    </row>
    <row r="426" spans="1:37" s="12" customFormat="1">
      <c r="A426" s="13"/>
      <c r="G426" s="14"/>
      <c r="H426" s="14"/>
      <c r="K426" s="14"/>
      <c r="AK426" s="15"/>
    </row>
    <row r="427" spans="1:37" s="12" customFormat="1">
      <c r="A427" s="13"/>
      <c r="G427" s="14"/>
      <c r="H427" s="14"/>
      <c r="K427" s="14"/>
      <c r="AK427" s="15"/>
    </row>
    <row r="428" spans="1:37" s="12" customFormat="1">
      <c r="A428" s="13"/>
      <c r="G428" s="14"/>
      <c r="H428" s="14"/>
      <c r="K428" s="14"/>
      <c r="AK428" s="15"/>
    </row>
    <row r="429" spans="1:37" s="12" customFormat="1">
      <c r="A429" s="13"/>
      <c r="G429" s="14"/>
      <c r="H429" s="14"/>
      <c r="K429" s="14"/>
      <c r="AK429" s="15"/>
    </row>
    <row r="430" spans="1:37" s="12" customFormat="1">
      <c r="A430" s="13"/>
      <c r="G430" s="14"/>
      <c r="H430" s="14"/>
      <c r="K430" s="14"/>
      <c r="AK430" s="15"/>
    </row>
    <row r="431" spans="1:37" s="12" customFormat="1">
      <c r="A431" s="13"/>
      <c r="G431" s="14"/>
      <c r="H431" s="14"/>
      <c r="K431" s="14"/>
      <c r="AK431" s="15"/>
    </row>
    <row r="432" spans="1:37" s="12" customFormat="1">
      <c r="A432" s="13"/>
      <c r="G432" s="14"/>
      <c r="H432" s="14"/>
      <c r="K432" s="14"/>
      <c r="AK432" s="15"/>
    </row>
    <row r="433" spans="1:37" s="12" customFormat="1">
      <c r="A433" s="13"/>
      <c r="G433" s="14"/>
      <c r="H433" s="14"/>
      <c r="K433" s="14"/>
      <c r="AK433" s="15"/>
    </row>
    <row r="434" spans="1:37" s="12" customFormat="1">
      <c r="A434" s="13"/>
      <c r="G434" s="14"/>
      <c r="H434" s="14"/>
      <c r="K434" s="14"/>
      <c r="AK434" s="15"/>
    </row>
    <row r="435" spans="1:37" s="12" customFormat="1">
      <c r="A435" s="13"/>
      <c r="G435" s="14"/>
      <c r="H435" s="14"/>
      <c r="K435" s="14"/>
      <c r="AK435" s="15"/>
    </row>
    <row r="436" spans="1:37" s="12" customFormat="1">
      <c r="A436" s="13"/>
      <c r="G436" s="14"/>
      <c r="H436" s="14"/>
      <c r="K436" s="14"/>
      <c r="AK436" s="15"/>
    </row>
    <row r="437" spans="1:37" s="12" customFormat="1">
      <c r="A437" s="13"/>
      <c r="G437" s="14"/>
      <c r="H437" s="14"/>
      <c r="K437" s="14"/>
      <c r="AK437" s="15"/>
    </row>
    <row r="438" spans="1:37" s="12" customFormat="1">
      <c r="A438" s="13"/>
      <c r="G438" s="14"/>
      <c r="H438" s="14"/>
      <c r="K438" s="14"/>
      <c r="AK438" s="15"/>
    </row>
    <row r="439" spans="1:37" s="12" customFormat="1">
      <c r="A439" s="13"/>
      <c r="G439" s="14"/>
      <c r="H439" s="14"/>
      <c r="K439" s="14"/>
      <c r="AK439" s="15"/>
    </row>
    <row r="440" spans="1:37" s="12" customFormat="1">
      <c r="A440" s="13"/>
      <c r="G440" s="14"/>
      <c r="H440" s="14"/>
      <c r="K440" s="14"/>
      <c r="AK440" s="15"/>
    </row>
    <row r="441" spans="1:37" s="12" customFormat="1">
      <c r="A441" s="13"/>
      <c r="G441" s="14"/>
      <c r="H441" s="14"/>
      <c r="K441" s="14"/>
      <c r="AK441" s="15"/>
    </row>
    <row r="442" spans="1:37" s="12" customFormat="1">
      <c r="A442" s="13"/>
      <c r="G442" s="14"/>
      <c r="H442" s="14"/>
      <c r="K442" s="14"/>
      <c r="AK442" s="15"/>
    </row>
    <row r="443" spans="1:37" s="12" customFormat="1">
      <c r="A443" s="13"/>
      <c r="G443" s="14"/>
      <c r="H443" s="14"/>
      <c r="K443" s="14"/>
      <c r="AK443" s="15"/>
    </row>
    <row r="444" spans="1:37" s="12" customFormat="1">
      <c r="A444" s="13"/>
      <c r="G444" s="14"/>
      <c r="H444" s="14"/>
      <c r="K444" s="14"/>
      <c r="AK444" s="15"/>
    </row>
    <row r="445" spans="1:37" s="12" customFormat="1">
      <c r="A445" s="13"/>
      <c r="G445" s="14"/>
      <c r="H445" s="14"/>
      <c r="K445" s="14"/>
      <c r="AK445" s="15"/>
    </row>
    <row r="446" spans="1:37" s="12" customFormat="1">
      <c r="A446" s="13"/>
      <c r="G446" s="14"/>
      <c r="H446" s="14"/>
      <c r="K446" s="14"/>
      <c r="AK446" s="15"/>
    </row>
    <row r="447" spans="1:37" s="12" customFormat="1">
      <c r="A447" s="13"/>
      <c r="G447" s="14"/>
      <c r="H447" s="14"/>
      <c r="K447" s="14"/>
      <c r="AK447" s="15"/>
    </row>
    <row r="448" spans="1:37" s="12" customFormat="1">
      <c r="A448" s="13"/>
      <c r="G448" s="14"/>
      <c r="H448" s="14"/>
      <c r="K448" s="14"/>
      <c r="AK448" s="15"/>
    </row>
    <row r="449" spans="1:37" s="12" customFormat="1">
      <c r="A449" s="13"/>
      <c r="G449" s="14"/>
      <c r="H449" s="14"/>
      <c r="K449" s="14"/>
      <c r="AK449" s="15"/>
    </row>
    <row r="450" spans="1:37" s="12" customFormat="1">
      <c r="A450" s="13"/>
      <c r="G450" s="14"/>
      <c r="H450" s="14"/>
      <c r="K450" s="14"/>
      <c r="AK450" s="15"/>
    </row>
    <row r="451" spans="1:37" s="12" customFormat="1">
      <c r="A451" s="13"/>
      <c r="G451" s="14"/>
      <c r="H451" s="14"/>
      <c r="K451" s="14"/>
      <c r="AK451" s="15"/>
    </row>
    <row r="452" spans="1:37" s="12" customFormat="1">
      <c r="A452" s="13"/>
      <c r="G452" s="14"/>
      <c r="H452" s="14"/>
      <c r="K452" s="14"/>
      <c r="AK452" s="15"/>
    </row>
    <row r="453" spans="1:37" s="12" customFormat="1">
      <c r="A453" s="13"/>
      <c r="G453" s="14"/>
      <c r="H453" s="14"/>
      <c r="K453" s="14"/>
      <c r="AK453" s="15"/>
    </row>
    <row r="454" spans="1:37" s="12" customFormat="1">
      <c r="A454" s="13"/>
      <c r="G454" s="14"/>
      <c r="H454" s="14"/>
      <c r="K454" s="14"/>
      <c r="AK454" s="15"/>
    </row>
    <row r="455" spans="1:37" s="12" customFormat="1">
      <c r="A455" s="13"/>
      <c r="G455" s="14"/>
      <c r="H455" s="14"/>
      <c r="K455" s="14"/>
      <c r="AK455" s="15"/>
    </row>
    <row r="456" spans="1:37" s="12" customFormat="1">
      <c r="A456" s="13"/>
      <c r="G456" s="14"/>
      <c r="H456" s="14"/>
      <c r="K456" s="14"/>
      <c r="AK456" s="15"/>
    </row>
    <row r="457" spans="1:37" s="12" customFormat="1">
      <c r="A457" s="13"/>
      <c r="G457" s="14"/>
      <c r="H457" s="14"/>
      <c r="K457" s="14"/>
      <c r="AK457" s="15"/>
    </row>
    <row r="458" spans="1:37" s="12" customFormat="1">
      <c r="A458" s="13"/>
      <c r="G458" s="14"/>
      <c r="H458" s="14"/>
      <c r="K458" s="14"/>
      <c r="AK458" s="15"/>
    </row>
    <row r="459" spans="1:37" s="12" customFormat="1">
      <c r="A459" s="13"/>
      <c r="G459" s="14"/>
      <c r="H459" s="14"/>
      <c r="K459" s="14"/>
      <c r="AK459" s="15"/>
    </row>
    <row r="460" spans="1:37" s="12" customFormat="1">
      <c r="A460" s="13"/>
      <c r="G460" s="14"/>
      <c r="H460" s="14"/>
      <c r="K460" s="14"/>
      <c r="AK460" s="15"/>
    </row>
    <row r="461" spans="1:37" s="12" customFormat="1">
      <c r="A461" s="13"/>
      <c r="G461" s="14"/>
      <c r="H461" s="14"/>
      <c r="K461" s="14"/>
      <c r="AK461" s="15"/>
    </row>
    <row r="462" spans="1:37" s="12" customFormat="1">
      <c r="A462" s="13"/>
      <c r="G462" s="14"/>
      <c r="H462" s="14"/>
      <c r="K462" s="14"/>
      <c r="AK462" s="15"/>
    </row>
    <row r="463" spans="1:37" s="12" customFormat="1">
      <c r="A463" s="13"/>
      <c r="G463" s="14"/>
      <c r="H463" s="14"/>
      <c r="K463" s="14"/>
      <c r="AK463" s="15"/>
    </row>
    <row r="464" spans="1:37" s="12" customFormat="1">
      <c r="A464" s="13"/>
      <c r="G464" s="14"/>
      <c r="H464" s="14"/>
      <c r="K464" s="14"/>
      <c r="AK464" s="15"/>
    </row>
    <row r="465" spans="1:37" s="12" customFormat="1">
      <c r="A465" s="13"/>
      <c r="G465" s="14"/>
      <c r="H465" s="14"/>
      <c r="K465" s="14"/>
      <c r="AK465" s="15"/>
    </row>
    <row r="466" spans="1:37" s="12" customFormat="1">
      <c r="A466" s="13"/>
      <c r="G466" s="14"/>
      <c r="H466" s="14"/>
      <c r="K466" s="14"/>
      <c r="AK466" s="15"/>
    </row>
    <row r="467" spans="1:37" s="12" customFormat="1">
      <c r="A467" s="13"/>
      <c r="G467" s="14"/>
      <c r="H467" s="14"/>
      <c r="K467" s="14"/>
      <c r="AK467" s="15"/>
    </row>
    <row r="468" spans="1:37" s="12" customFormat="1">
      <c r="A468" s="13"/>
      <c r="G468" s="14"/>
      <c r="H468" s="14"/>
      <c r="K468" s="14"/>
      <c r="AK468" s="15"/>
    </row>
    <row r="469" spans="1:37" s="12" customFormat="1">
      <c r="A469" s="13"/>
      <c r="G469" s="14"/>
      <c r="H469" s="14"/>
      <c r="K469" s="14"/>
      <c r="AK469" s="15"/>
    </row>
    <row r="470" spans="1:37" s="12" customFormat="1">
      <c r="A470" s="13"/>
      <c r="G470" s="14"/>
      <c r="H470" s="14"/>
      <c r="K470" s="14"/>
      <c r="AK470" s="15"/>
    </row>
    <row r="471" spans="1:37" s="12" customFormat="1">
      <c r="A471" s="13"/>
      <c r="G471" s="14"/>
      <c r="H471" s="14"/>
      <c r="K471" s="14"/>
      <c r="AK471" s="15"/>
    </row>
    <row r="472" spans="1:37" s="12" customFormat="1">
      <c r="A472" s="13"/>
      <c r="G472" s="14"/>
      <c r="H472" s="14"/>
      <c r="K472" s="14"/>
      <c r="AK472" s="15"/>
    </row>
    <row r="473" spans="1:37" s="12" customFormat="1">
      <c r="A473" s="13"/>
      <c r="G473" s="14"/>
      <c r="H473" s="14"/>
      <c r="K473" s="14"/>
      <c r="AK473" s="15"/>
    </row>
    <row r="474" spans="1:37" s="12" customFormat="1">
      <c r="A474" s="13"/>
      <c r="G474" s="14"/>
      <c r="H474" s="14"/>
      <c r="K474" s="14"/>
      <c r="AK474" s="15"/>
    </row>
    <row r="475" spans="1:37" s="12" customFormat="1">
      <c r="A475" s="13"/>
      <c r="G475" s="14"/>
      <c r="H475" s="14"/>
      <c r="K475" s="14"/>
      <c r="AK475" s="15"/>
    </row>
    <row r="476" spans="1:37" s="12" customFormat="1">
      <c r="A476" s="13"/>
      <c r="G476" s="14"/>
      <c r="H476" s="14"/>
      <c r="K476" s="14"/>
      <c r="AK476" s="15"/>
    </row>
    <row r="477" spans="1:37" s="12" customFormat="1">
      <c r="A477" s="13"/>
      <c r="G477" s="14"/>
      <c r="H477" s="14"/>
      <c r="K477" s="14"/>
      <c r="AK477" s="15"/>
    </row>
    <row r="478" spans="1:37" s="12" customFormat="1">
      <c r="A478" s="13"/>
      <c r="G478" s="14"/>
      <c r="H478" s="14"/>
      <c r="K478" s="14"/>
      <c r="AK478" s="15"/>
    </row>
    <row r="479" spans="1:37" s="12" customFormat="1">
      <c r="A479" s="13"/>
      <c r="G479" s="14"/>
      <c r="H479" s="14"/>
      <c r="K479" s="14"/>
      <c r="AK479" s="15"/>
    </row>
    <row r="480" spans="1:37" s="12" customFormat="1">
      <c r="A480" s="13"/>
      <c r="G480" s="14"/>
      <c r="H480" s="14"/>
      <c r="K480" s="14"/>
      <c r="AK480" s="15"/>
    </row>
    <row r="481" spans="1:37" s="12" customFormat="1">
      <c r="A481" s="13"/>
      <c r="G481" s="14"/>
      <c r="H481" s="14"/>
      <c r="K481" s="14"/>
      <c r="AK481" s="15"/>
    </row>
    <row r="482" spans="1:37" s="12" customFormat="1">
      <c r="A482" s="13"/>
      <c r="G482" s="14"/>
      <c r="H482" s="14"/>
      <c r="K482" s="14"/>
      <c r="AK482" s="15"/>
    </row>
    <row r="483" spans="1:37" s="12" customFormat="1">
      <c r="A483" s="13"/>
      <c r="G483" s="14"/>
      <c r="H483" s="14"/>
      <c r="K483" s="14"/>
      <c r="AK483" s="15"/>
    </row>
    <row r="484" spans="1:37" s="12" customFormat="1">
      <c r="A484" s="13"/>
      <c r="G484" s="14"/>
      <c r="H484" s="14"/>
      <c r="K484" s="14"/>
      <c r="AK484" s="15"/>
    </row>
    <row r="485" spans="1:37" s="12" customFormat="1">
      <c r="A485" s="13"/>
      <c r="G485" s="14"/>
      <c r="H485" s="14"/>
      <c r="K485" s="14"/>
      <c r="AK485" s="15"/>
    </row>
    <row r="486" spans="1:37" s="12" customFormat="1">
      <c r="A486" s="13"/>
      <c r="G486" s="14"/>
      <c r="H486" s="14"/>
      <c r="K486" s="14"/>
      <c r="AK486" s="15"/>
    </row>
    <row r="487" spans="1:37" s="12" customFormat="1">
      <c r="A487" s="13"/>
      <c r="G487" s="14"/>
      <c r="H487" s="14"/>
      <c r="K487" s="14"/>
      <c r="AK487" s="15"/>
    </row>
    <row r="488" spans="1:37" s="12" customFormat="1">
      <c r="A488" s="13"/>
      <c r="G488" s="14"/>
      <c r="H488" s="14"/>
      <c r="K488" s="14"/>
      <c r="AK488" s="15"/>
    </row>
    <row r="489" spans="1:37" s="12" customFormat="1">
      <c r="A489" s="13"/>
      <c r="G489" s="14"/>
      <c r="H489" s="14"/>
      <c r="K489" s="14"/>
      <c r="AK489" s="15"/>
    </row>
    <row r="490" spans="1:37" s="12" customFormat="1">
      <c r="A490" s="13"/>
      <c r="G490" s="14"/>
      <c r="H490" s="14"/>
      <c r="K490" s="14"/>
      <c r="AK490" s="15"/>
    </row>
    <row r="491" spans="1:37" s="12" customFormat="1">
      <c r="A491" s="13"/>
      <c r="G491" s="14"/>
      <c r="H491" s="14"/>
      <c r="K491" s="14"/>
      <c r="AK491" s="15"/>
    </row>
    <row r="492" spans="1:37" s="12" customFormat="1">
      <c r="A492" s="13"/>
      <c r="G492" s="14"/>
      <c r="H492" s="14"/>
      <c r="K492" s="14"/>
      <c r="AK492" s="15"/>
    </row>
    <row r="493" spans="1:37" s="12" customFormat="1">
      <c r="A493" s="13"/>
      <c r="G493" s="14"/>
      <c r="H493" s="14"/>
      <c r="K493" s="14"/>
      <c r="AK493" s="15"/>
    </row>
    <row r="494" spans="1:37" s="12" customFormat="1">
      <c r="A494" s="13"/>
      <c r="G494" s="14"/>
      <c r="H494" s="14"/>
      <c r="K494" s="14"/>
      <c r="AK494" s="15"/>
    </row>
    <row r="495" spans="1:37" s="12" customFormat="1">
      <c r="A495" s="13"/>
      <c r="G495" s="14"/>
      <c r="H495" s="14"/>
      <c r="K495" s="14"/>
      <c r="AK495" s="15"/>
    </row>
    <row r="496" spans="1:37" s="12" customFormat="1">
      <c r="A496" s="13"/>
      <c r="G496" s="14"/>
      <c r="H496" s="14"/>
      <c r="K496" s="14"/>
      <c r="AK496" s="15"/>
    </row>
    <row r="497" spans="1:37" s="12" customFormat="1">
      <c r="A497" s="13"/>
      <c r="G497" s="14"/>
      <c r="H497" s="14"/>
      <c r="K497" s="14"/>
      <c r="AK497" s="15"/>
    </row>
    <row r="498" spans="1:37" s="12" customFormat="1">
      <c r="A498" s="13"/>
      <c r="G498" s="14"/>
      <c r="H498" s="14"/>
      <c r="K498" s="14"/>
      <c r="AK498" s="15"/>
    </row>
    <row r="499" spans="1:37" s="12" customFormat="1">
      <c r="A499" s="13"/>
      <c r="G499" s="14"/>
      <c r="H499" s="14"/>
      <c r="K499" s="14"/>
      <c r="AK499" s="15"/>
    </row>
    <row r="500" spans="1:37" s="12" customFormat="1">
      <c r="A500" s="13"/>
      <c r="G500" s="14"/>
      <c r="H500" s="14"/>
      <c r="K500" s="14"/>
      <c r="AK500" s="15"/>
    </row>
    <row r="501" spans="1:37" s="12" customFormat="1">
      <c r="A501" s="13"/>
      <c r="G501" s="14"/>
      <c r="H501" s="14"/>
      <c r="K501" s="14"/>
      <c r="AK501" s="15"/>
    </row>
    <row r="502" spans="1:37" s="12" customFormat="1">
      <c r="A502" s="13"/>
      <c r="G502" s="14"/>
      <c r="H502" s="14"/>
      <c r="K502" s="14"/>
      <c r="AK502" s="15"/>
    </row>
    <row r="503" spans="1:37" s="12" customFormat="1">
      <c r="A503" s="13"/>
      <c r="G503" s="14"/>
      <c r="H503" s="14"/>
      <c r="K503" s="14"/>
      <c r="AK503" s="15"/>
    </row>
    <row r="504" spans="1:37" s="12" customFormat="1">
      <c r="A504" s="13"/>
      <c r="G504" s="14"/>
      <c r="H504" s="14"/>
      <c r="K504" s="14"/>
      <c r="AK504" s="15"/>
    </row>
    <row r="505" spans="1:37" s="12" customFormat="1">
      <c r="A505" s="13"/>
      <c r="G505" s="14"/>
      <c r="H505" s="14"/>
      <c r="K505" s="14"/>
      <c r="AK505" s="15"/>
    </row>
    <row r="506" spans="1:37" s="12" customFormat="1">
      <c r="A506" s="13"/>
      <c r="G506" s="14"/>
      <c r="H506" s="14"/>
      <c r="K506" s="14"/>
      <c r="AK506" s="15"/>
    </row>
    <row r="507" spans="1:37" s="12" customFormat="1">
      <c r="A507" s="13"/>
      <c r="G507" s="14"/>
      <c r="H507" s="14"/>
      <c r="K507" s="14"/>
      <c r="AK507" s="15"/>
    </row>
    <row r="508" spans="1:37" s="12" customFormat="1">
      <c r="A508" s="13"/>
      <c r="G508" s="14"/>
      <c r="H508" s="14"/>
      <c r="K508" s="14"/>
      <c r="AK508" s="15"/>
    </row>
    <row r="509" spans="1:37" s="12" customFormat="1">
      <c r="A509" s="13"/>
      <c r="G509" s="14"/>
      <c r="H509" s="14"/>
      <c r="K509" s="14"/>
      <c r="AK509" s="15"/>
    </row>
    <row r="510" spans="1:37" s="12" customFormat="1">
      <c r="A510" s="13"/>
      <c r="G510" s="14"/>
      <c r="H510" s="14"/>
      <c r="K510" s="14"/>
      <c r="AK510" s="15"/>
    </row>
    <row r="511" spans="1:37" s="12" customFormat="1">
      <c r="A511" s="13"/>
      <c r="G511" s="14"/>
      <c r="H511" s="14"/>
      <c r="K511" s="14"/>
      <c r="AK511" s="15"/>
    </row>
    <row r="512" spans="1:37" s="12" customFormat="1">
      <c r="A512" s="13"/>
      <c r="G512" s="14"/>
      <c r="H512" s="14"/>
      <c r="K512" s="14"/>
      <c r="AK512" s="15"/>
    </row>
    <row r="513" spans="1:37" s="12" customFormat="1">
      <c r="A513" s="13"/>
      <c r="G513" s="14"/>
      <c r="H513" s="14"/>
      <c r="K513" s="14"/>
      <c r="AK513" s="15"/>
    </row>
    <row r="514" spans="1:37" s="12" customFormat="1">
      <c r="A514" s="13"/>
      <c r="G514" s="14"/>
      <c r="H514" s="14"/>
      <c r="K514" s="14"/>
      <c r="AK514" s="15"/>
    </row>
    <row r="515" spans="1:37" s="12" customFormat="1">
      <c r="A515" s="13"/>
      <c r="G515" s="14"/>
      <c r="H515" s="14"/>
      <c r="K515" s="14"/>
      <c r="AK515" s="15"/>
    </row>
    <row r="516" spans="1:37" s="12" customFormat="1">
      <c r="A516" s="13"/>
      <c r="G516" s="14"/>
      <c r="H516" s="14"/>
      <c r="K516" s="14"/>
      <c r="AK516" s="15"/>
    </row>
    <row r="517" spans="1:37" s="12" customFormat="1">
      <c r="A517" s="13"/>
      <c r="G517" s="14"/>
      <c r="H517" s="14"/>
      <c r="K517" s="14"/>
      <c r="AK517" s="15"/>
    </row>
    <row r="518" spans="1:37" s="12" customFormat="1">
      <c r="A518" s="13"/>
      <c r="G518" s="14"/>
      <c r="H518" s="14"/>
      <c r="K518" s="14"/>
      <c r="AK518" s="15"/>
    </row>
    <row r="519" spans="1:37" s="12" customFormat="1">
      <c r="A519" s="13"/>
      <c r="G519" s="14"/>
      <c r="H519" s="14"/>
      <c r="K519" s="14"/>
      <c r="AK519" s="15"/>
    </row>
    <row r="520" spans="1:37" s="12" customFormat="1">
      <c r="A520" s="13"/>
      <c r="G520" s="14"/>
      <c r="H520" s="14"/>
      <c r="K520" s="14"/>
      <c r="AK520" s="15"/>
    </row>
    <row r="521" spans="1:37" s="12" customFormat="1">
      <c r="A521" s="13"/>
      <c r="G521" s="14"/>
      <c r="H521" s="14"/>
      <c r="K521" s="14"/>
      <c r="AK521" s="15"/>
    </row>
    <row r="522" spans="1:37" s="12" customFormat="1">
      <c r="A522" s="13"/>
      <c r="G522" s="14"/>
      <c r="H522" s="14"/>
      <c r="K522" s="14"/>
      <c r="AK522" s="15"/>
    </row>
    <row r="523" spans="1:37" s="12" customFormat="1">
      <c r="A523" s="13"/>
      <c r="G523" s="14"/>
      <c r="H523" s="14"/>
      <c r="K523" s="14"/>
      <c r="AK523" s="15"/>
    </row>
    <row r="524" spans="1:37" s="12" customFormat="1">
      <c r="A524" s="13"/>
      <c r="G524" s="14"/>
      <c r="H524" s="14"/>
      <c r="K524" s="14"/>
      <c r="AK524" s="15"/>
    </row>
    <row r="525" spans="1:37" s="12" customFormat="1">
      <c r="A525" s="13"/>
      <c r="G525" s="14"/>
      <c r="H525" s="14"/>
      <c r="K525" s="14"/>
      <c r="AK525" s="15"/>
    </row>
    <row r="526" spans="1:37" s="12" customFormat="1">
      <c r="A526" s="13"/>
      <c r="G526" s="14"/>
      <c r="H526" s="14"/>
      <c r="K526" s="14"/>
      <c r="AK526" s="15"/>
    </row>
    <row r="527" spans="1:37" s="12" customFormat="1">
      <c r="A527" s="13"/>
      <c r="G527" s="14"/>
      <c r="H527" s="14"/>
      <c r="K527" s="14"/>
      <c r="AK527" s="15"/>
    </row>
    <row r="528" spans="1:37" s="12" customFormat="1">
      <c r="A528" s="13"/>
      <c r="G528" s="14"/>
      <c r="H528" s="14"/>
      <c r="K528" s="14"/>
      <c r="AK528" s="15"/>
    </row>
    <row r="529" spans="1:37" s="12" customFormat="1">
      <c r="A529" s="13"/>
      <c r="G529" s="14"/>
      <c r="H529" s="14"/>
      <c r="K529" s="14"/>
      <c r="AK529" s="15"/>
    </row>
    <row r="530" spans="1:37" s="12" customFormat="1">
      <c r="A530" s="13"/>
      <c r="G530" s="14"/>
      <c r="H530" s="14"/>
      <c r="K530" s="14"/>
      <c r="AK530" s="15"/>
    </row>
    <row r="531" spans="1:37" s="12" customFormat="1">
      <c r="A531" s="13"/>
      <c r="G531" s="14"/>
      <c r="H531" s="14"/>
      <c r="K531" s="14"/>
      <c r="AK531" s="15"/>
    </row>
    <row r="532" spans="1:37" s="12" customFormat="1">
      <c r="A532" s="13"/>
      <c r="G532" s="14"/>
      <c r="H532" s="14"/>
      <c r="K532" s="14"/>
      <c r="AK532" s="15"/>
    </row>
    <row r="533" spans="1:37" s="12" customFormat="1">
      <c r="A533" s="13"/>
      <c r="G533" s="14"/>
      <c r="H533" s="14"/>
      <c r="K533" s="14"/>
      <c r="AK533" s="15"/>
    </row>
    <row r="534" spans="1:37" s="12" customFormat="1">
      <c r="A534" s="13"/>
      <c r="G534" s="14"/>
      <c r="H534" s="14"/>
      <c r="K534" s="14"/>
      <c r="AK534" s="15"/>
    </row>
    <row r="535" spans="1:37" s="12" customFormat="1">
      <c r="A535" s="13"/>
      <c r="G535" s="14"/>
      <c r="H535" s="14"/>
      <c r="K535" s="14"/>
      <c r="AK535" s="15"/>
    </row>
    <row r="536" spans="1:37" s="12" customFormat="1">
      <c r="A536" s="13"/>
      <c r="G536" s="14"/>
      <c r="H536" s="14"/>
      <c r="K536" s="14"/>
      <c r="AK536" s="15"/>
    </row>
    <row r="537" spans="1:37" s="12" customFormat="1">
      <c r="A537" s="13"/>
      <c r="G537" s="14"/>
      <c r="H537" s="14"/>
      <c r="K537" s="14"/>
      <c r="AK537" s="15"/>
    </row>
    <row r="538" spans="1:37" s="12" customFormat="1">
      <c r="A538" s="13"/>
      <c r="G538" s="14"/>
      <c r="H538" s="14"/>
      <c r="K538" s="14"/>
      <c r="AK538" s="15"/>
    </row>
    <row r="539" spans="1:37" s="12" customFormat="1">
      <c r="A539" s="13"/>
      <c r="G539" s="14"/>
      <c r="H539" s="14"/>
      <c r="K539" s="14"/>
      <c r="AK539" s="15"/>
    </row>
    <row r="540" spans="1:37" s="12" customFormat="1">
      <c r="A540" s="13"/>
      <c r="G540" s="14"/>
      <c r="H540" s="14"/>
      <c r="K540" s="14"/>
      <c r="AK540" s="15"/>
    </row>
    <row r="541" spans="1:37" s="12" customFormat="1">
      <c r="A541" s="13"/>
      <c r="G541" s="14"/>
      <c r="H541" s="14"/>
      <c r="K541" s="14"/>
      <c r="AK541" s="15"/>
    </row>
    <row r="542" spans="1:37" s="12" customFormat="1">
      <c r="A542" s="13"/>
      <c r="G542" s="14"/>
      <c r="H542" s="14"/>
      <c r="K542" s="14"/>
      <c r="AK542" s="15"/>
    </row>
    <row r="543" spans="1:37" s="12" customFormat="1">
      <c r="A543" s="13"/>
      <c r="G543" s="14"/>
      <c r="H543" s="14"/>
      <c r="K543" s="14"/>
      <c r="AK543" s="15"/>
    </row>
    <row r="544" spans="1:37" s="12" customFormat="1">
      <c r="A544" s="13"/>
      <c r="G544" s="14"/>
      <c r="H544" s="14"/>
      <c r="K544" s="14"/>
      <c r="AK544" s="15"/>
    </row>
    <row r="545" spans="1:37" s="12" customFormat="1">
      <c r="A545" s="13"/>
      <c r="G545" s="14"/>
      <c r="H545" s="14"/>
      <c r="K545" s="14"/>
      <c r="AK545" s="15"/>
    </row>
    <row r="546" spans="1:37" s="12" customFormat="1">
      <c r="A546" s="13"/>
      <c r="G546" s="14"/>
      <c r="H546" s="14"/>
      <c r="K546" s="14"/>
      <c r="AK546" s="15"/>
    </row>
    <row r="547" spans="1:37" s="12" customFormat="1">
      <c r="A547" s="13"/>
      <c r="G547" s="14"/>
      <c r="H547" s="14"/>
      <c r="K547" s="14"/>
      <c r="AK547" s="15"/>
    </row>
    <row r="548" spans="1:37" s="12" customFormat="1">
      <c r="A548" s="13"/>
      <c r="G548" s="14"/>
      <c r="H548" s="14"/>
      <c r="K548" s="14"/>
      <c r="AK548" s="15"/>
    </row>
    <row r="549" spans="1:37" s="12" customFormat="1">
      <c r="A549" s="13"/>
      <c r="G549" s="14"/>
      <c r="H549" s="14"/>
      <c r="K549" s="14"/>
      <c r="AK549" s="15"/>
    </row>
    <row r="550" spans="1:37" s="12" customFormat="1">
      <c r="A550" s="13"/>
      <c r="G550" s="14"/>
      <c r="H550" s="14"/>
      <c r="K550" s="14"/>
      <c r="AK550" s="15"/>
    </row>
    <row r="551" spans="1:37" s="12" customFormat="1">
      <c r="A551" s="13"/>
      <c r="G551" s="14"/>
      <c r="H551" s="14"/>
      <c r="K551" s="14"/>
      <c r="AK551" s="15"/>
    </row>
    <row r="552" spans="1:37" s="12" customFormat="1">
      <c r="A552" s="13"/>
      <c r="G552" s="14"/>
      <c r="H552" s="14"/>
      <c r="K552" s="14"/>
      <c r="AK552" s="15"/>
    </row>
    <row r="553" spans="1:37" s="12" customFormat="1">
      <c r="A553" s="13"/>
      <c r="G553" s="14"/>
      <c r="H553" s="14"/>
      <c r="K553" s="14"/>
      <c r="AK553" s="15"/>
    </row>
    <row r="554" spans="1:37" s="12" customFormat="1">
      <c r="A554" s="13"/>
      <c r="G554" s="14"/>
      <c r="H554" s="14"/>
      <c r="K554" s="14"/>
      <c r="AK554" s="15"/>
    </row>
    <row r="555" spans="1:37" s="12" customFormat="1">
      <c r="A555" s="13"/>
      <c r="G555" s="14"/>
      <c r="H555" s="14"/>
      <c r="K555" s="14"/>
      <c r="AK555" s="15"/>
    </row>
    <row r="556" spans="1:37" s="12" customFormat="1">
      <c r="A556" s="13"/>
      <c r="G556" s="14"/>
      <c r="H556" s="14"/>
      <c r="K556" s="14"/>
      <c r="AK556" s="15"/>
    </row>
    <row r="557" spans="1:37" s="12" customFormat="1">
      <c r="A557" s="13"/>
      <c r="G557" s="14"/>
      <c r="H557" s="14"/>
      <c r="K557" s="14"/>
      <c r="AK557" s="15"/>
    </row>
    <row r="558" spans="1:37" s="12" customFormat="1">
      <c r="A558" s="13"/>
      <c r="G558" s="14"/>
      <c r="H558" s="14"/>
      <c r="K558" s="14"/>
      <c r="AK558" s="15"/>
    </row>
    <row r="559" spans="1:37" s="12" customFormat="1">
      <c r="A559" s="13"/>
      <c r="G559" s="14"/>
      <c r="H559" s="14"/>
      <c r="K559" s="14"/>
      <c r="AK559" s="15"/>
    </row>
    <row r="560" spans="1:37" s="12" customFormat="1">
      <c r="A560" s="13"/>
      <c r="G560" s="14"/>
      <c r="H560" s="14"/>
      <c r="K560" s="14"/>
      <c r="AK560" s="15"/>
    </row>
    <row r="561" spans="1:37" s="12" customFormat="1">
      <c r="A561" s="13"/>
      <c r="G561" s="14"/>
      <c r="H561" s="14"/>
      <c r="K561" s="14"/>
      <c r="AK561" s="15"/>
    </row>
    <row r="562" spans="1:37" s="12" customFormat="1">
      <c r="A562" s="13"/>
      <c r="G562" s="14"/>
      <c r="H562" s="14"/>
      <c r="K562" s="14"/>
      <c r="AK562" s="15"/>
    </row>
    <row r="563" spans="1:37" s="12" customFormat="1">
      <c r="A563" s="13"/>
      <c r="G563" s="14"/>
      <c r="H563" s="14"/>
      <c r="K563" s="14"/>
      <c r="AK563" s="15"/>
    </row>
    <row r="564" spans="1:37" s="12" customFormat="1">
      <c r="A564" s="13"/>
      <c r="G564" s="14"/>
      <c r="H564" s="14"/>
      <c r="K564" s="14"/>
      <c r="AK564" s="15"/>
    </row>
    <row r="565" spans="1:37" s="12" customFormat="1">
      <c r="A565" s="13"/>
      <c r="G565" s="14"/>
      <c r="H565" s="14"/>
      <c r="K565" s="14"/>
      <c r="AK565" s="15"/>
    </row>
    <row r="566" spans="1:37" s="12" customFormat="1">
      <c r="A566" s="13"/>
      <c r="G566" s="14"/>
      <c r="H566" s="14"/>
      <c r="K566" s="14"/>
      <c r="AK566" s="15"/>
    </row>
    <row r="567" spans="1:37" s="12" customFormat="1">
      <c r="A567" s="13"/>
      <c r="G567" s="14"/>
      <c r="H567" s="14"/>
      <c r="K567" s="14"/>
      <c r="AK567" s="15"/>
    </row>
    <row r="568" spans="1:37" s="12" customFormat="1">
      <c r="A568" s="13"/>
      <c r="G568" s="14"/>
      <c r="H568" s="14"/>
      <c r="K568" s="14"/>
      <c r="AK568" s="15"/>
    </row>
    <row r="569" spans="1:37" s="12" customFormat="1">
      <c r="A569" s="13"/>
      <c r="G569" s="14"/>
      <c r="H569" s="14"/>
      <c r="K569" s="14"/>
      <c r="AK569" s="15"/>
    </row>
    <row r="570" spans="1:37" s="12" customFormat="1">
      <c r="A570" s="13"/>
      <c r="G570" s="14"/>
      <c r="H570" s="14"/>
      <c r="K570" s="14"/>
      <c r="AK570" s="15"/>
    </row>
    <row r="571" spans="1:37" s="12" customFormat="1">
      <c r="A571" s="13"/>
      <c r="G571" s="14"/>
      <c r="H571" s="14"/>
      <c r="K571" s="14"/>
      <c r="AK571" s="15"/>
    </row>
    <row r="572" spans="1:37" s="12" customFormat="1">
      <c r="A572" s="13"/>
      <c r="G572" s="14"/>
      <c r="H572" s="14"/>
      <c r="K572" s="14"/>
      <c r="AK572" s="15"/>
    </row>
    <row r="573" spans="1:37" s="12" customFormat="1">
      <c r="A573" s="13"/>
      <c r="G573" s="14"/>
      <c r="H573" s="14"/>
      <c r="K573" s="14"/>
      <c r="AK573" s="15"/>
    </row>
    <row r="574" spans="1:37" s="12" customFormat="1">
      <c r="A574" s="13"/>
      <c r="G574" s="14"/>
      <c r="H574" s="14"/>
      <c r="K574" s="14"/>
      <c r="AK574" s="15"/>
    </row>
    <row r="575" spans="1:37" s="12" customFormat="1">
      <c r="A575" s="13"/>
      <c r="G575" s="14"/>
      <c r="H575" s="14"/>
      <c r="K575" s="14"/>
      <c r="AK575" s="15"/>
    </row>
    <row r="576" spans="1:37" s="12" customFormat="1">
      <c r="A576" s="13"/>
      <c r="G576" s="14"/>
      <c r="H576" s="14"/>
      <c r="K576" s="14"/>
      <c r="AK576" s="15"/>
    </row>
    <row r="577" spans="1:37" s="12" customFormat="1">
      <c r="A577" s="13"/>
      <c r="G577" s="14"/>
      <c r="H577" s="14"/>
      <c r="K577" s="14"/>
      <c r="AK577" s="15"/>
    </row>
    <row r="578" spans="1:37" s="12" customFormat="1">
      <c r="A578" s="13"/>
      <c r="G578" s="14"/>
      <c r="H578" s="14"/>
      <c r="K578" s="14"/>
      <c r="AK578" s="15"/>
    </row>
    <row r="579" spans="1:37" s="12" customFormat="1">
      <c r="A579" s="13"/>
      <c r="G579" s="14"/>
      <c r="H579" s="14"/>
      <c r="K579" s="14"/>
      <c r="AK579" s="15"/>
    </row>
    <row r="580" spans="1:37" s="12" customFormat="1">
      <c r="A580" s="13"/>
      <c r="G580" s="14"/>
      <c r="H580" s="14"/>
      <c r="K580" s="14"/>
      <c r="AK580" s="15"/>
    </row>
    <row r="581" spans="1:37" s="12" customFormat="1">
      <c r="A581" s="13"/>
      <c r="G581" s="14"/>
      <c r="H581" s="14"/>
      <c r="K581" s="14"/>
      <c r="AK581" s="15"/>
    </row>
    <row r="582" spans="1:37" s="12" customFormat="1">
      <c r="A582" s="13"/>
      <c r="G582" s="14"/>
      <c r="H582" s="14"/>
      <c r="K582" s="14"/>
      <c r="AK582" s="15"/>
    </row>
    <row r="583" spans="1:37" s="12" customFormat="1">
      <c r="A583" s="13"/>
      <c r="G583" s="14"/>
      <c r="H583" s="14"/>
      <c r="K583" s="14"/>
      <c r="AK583" s="15"/>
    </row>
    <row r="584" spans="1:37" s="12" customFormat="1">
      <c r="A584" s="13"/>
      <c r="G584" s="14"/>
      <c r="H584" s="14"/>
      <c r="K584" s="14"/>
      <c r="AK584" s="15"/>
    </row>
    <row r="585" spans="1:37" s="12" customFormat="1">
      <c r="A585" s="13"/>
      <c r="G585" s="14"/>
      <c r="H585" s="14"/>
      <c r="K585" s="14"/>
      <c r="AK585" s="15"/>
    </row>
    <row r="586" spans="1:37" s="12" customFormat="1">
      <c r="A586" s="13"/>
      <c r="G586" s="14"/>
      <c r="H586" s="14"/>
      <c r="K586" s="14"/>
      <c r="AK586" s="15"/>
    </row>
    <row r="587" spans="1:37" s="12" customFormat="1">
      <c r="A587" s="13"/>
      <c r="G587" s="14"/>
      <c r="H587" s="14"/>
      <c r="K587" s="14"/>
      <c r="AK587" s="15"/>
    </row>
    <row r="588" spans="1:37" s="12" customFormat="1">
      <c r="A588" s="13"/>
      <c r="G588" s="14"/>
      <c r="H588" s="14"/>
      <c r="K588" s="14"/>
      <c r="AK588" s="15"/>
    </row>
    <row r="589" spans="1:37" s="12" customFormat="1">
      <c r="A589" s="13"/>
      <c r="G589" s="14"/>
      <c r="H589" s="14"/>
      <c r="K589" s="14"/>
      <c r="AK589" s="15"/>
    </row>
    <row r="590" spans="1:37" s="12" customFormat="1">
      <c r="A590" s="13"/>
      <c r="G590" s="14"/>
      <c r="H590" s="14"/>
      <c r="K590" s="14"/>
      <c r="AK590" s="15"/>
    </row>
    <row r="591" spans="1:37" s="12" customFormat="1">
      <c r="A591" s="13"/>
      <c r="G591" s="14"/>
      <c r="H591" s="14"/>
      <c r="K591" s="14"/>
      <c r="AK591" s="15"/>
    </row>
    <row r="592" spans="1:37" s="12" customFormat="1">
      <c r="A592" s="13"/>
      <c r="G592" s="14"/>
      <c r="H592" s="14"/>
      <c r="K592" s="14"/>
      <c r="AK592" s="15"/>
    </row>
    <row r="593" spans="1:37" s="12" customFormat="1">
      <c r="A593" s="13"/>
      <c r="G593" s="14"/>
      <c r="H593" s="14"/>
      <c r="K593" s="14"/>
      <c r="AK593" s="15"/>
    </row>
    <row r="594" spans="1:37" s="12" customFormat="1">
      <c r="A594" s="13"/>
      <c r="G594" s="14"/>
      <c r="H594" s="14"/>
      <c r="K594" s="14"/>
      <c r="AK594" s="15"/>
    </row>
    <row r="595" spans="1:37" s="12" customFormat="1">
      <c r="A595" s="13"/>
      <c r="G595" s="14"/>
      <c r="H595" s="14"/>
      <c r="K595" s="14"/>
      <c r="AK595" s="15"/>
    </row>
    <row r="596" spans="1:37" s="12" customFormat="1">
      <c r="A596" s="13"/>
      <c r="G596" s="14"/>
      <c r="H596" s="14"/>
      <c r="K596" s="14"/>
      <c r="AK596" s="15"/>
    </row>
    <row r="597" spans="1:37" s="12" customFormat="1">
      <c r="A597" s="13"/>
      <c r="G597" s="14"/>
      <c r="H597" s="14"/>
      <c r="K597" s="14"/>
      <c r="AK597" s="15"/>
    </row>
    <row r="598" spans="1:37" s="12" customFormat="1">
      <c r="A598" s="13"/>
      <c r="G598" s="14"/>
      <c r="H598" s="14"/>
      <c r="K598" s="14"/>
      <c r="AK598" s="15"/>
    </row>
    <row r="599" spans="1:37" s="12" customFormat="1">
      <c r="A599" s="13"/>
      <c r="G599" s="14"/>
      <c r="H599" s="14"/>
      <c r="K599" s="14"/>
      <c r="AK599" s="15"/>
    </row>
    <row r="600" spans="1:37" s="12" customFormat="1">
      <c r="A600" s="13"/>
      <c r="G600" s="14"/>
      <c r="H600" s="14"/>
      <c r="K600" s="14"/>
      <c r="AK600" s="15"/>
    </row>
    <row r="601" spans="1:37" s="12" customFormat="1">
      <c r="A601" s="13"/>
      <c r="G601" s="14"/>
      <c r="H601" s="14"/>
      <c r="K601" s="14"/>
      <c r="AK601" s="15"/>
    </row>
    <row r="602" spans="1:37" s="12" customFormat="1">
      <c r="A602" s="13"/>
      <c r="G602" s="14"/>
      <c r="H602" s="14"/>
      <c r="K602" s="14"/>
      <c r="AK602" s="15"/>
    </row>
    <row r="603" spans="1:37" s="12" customFormat="1">
      <c r="A603" s="13"/>
      <c r="G603" s="14"/>
      <c r="H603" s="14"/>
      <c r="K603" s="14"/>
      <c r="AK603" s="15"/>
    </row>
    <row r="604" spans="1:37" s="12" customFormat="1">
      <c r="A604" s="13"/>
      <c r="G604" s="14"/>
      <c r="H604" s="14"/>
      <c r="K604" s="14"/>
      <c r="AK604" s="15"/>
    </row>
    <row r="605" spans="1:37" s="12" customFormat="1">
      <c r="A605" s="13"/>
      <c r="G605" s="14"/>
      <c r="H605" s="14"/>
      <c r="K605" s="14"/>
      <c r="AK605" s="15"/>
    </row>
    <row r="606" spans="1:37" s="12" customFormat="1">
      <c r="A606" s="13"/>
      <c r="G606" s="14"/>
      <c r="H606" s="14"/>
      <c r="K606" s="14"/>
      <c r="AK606" s="15"/>
    </row>
    <row r="607" spans="1:37" s="12" customFormat="1">
      <c r="A607" s="13"/>
      <c r="G607" s="14"/>
      <c r="H607" s="14"/>
      <c r="K607" s="14"/>
      <c r="AK607" s="15"/>
    </row>
    <row r="608" spans="1:37" s="12" customFormat="1">
      <c r="A608" s="13"/>
      <c r="G608" s="14"/>
      <c r="H608" s="14"/>
      <c r="K608" s="14"/>
      <c r="AK608" s="15"/>
    </row>
    <row r="609" spans="1:37" s="12" customFormat="1">
      <c r="A609" s="13"/>
      <c r="G609" s="14"/>
      <c r="H609" s="14"/>
      <c r="K609" s="14"/>
      <c r="AK609" s="15"/>
    </row>
    <row r="610" spans="1:37" s="12" customFormat="1">
      <c r="A610" s="13"/>
      <c r="G610" s="14"/>
      <c r="H610" s="14"/>
      <c r="K610" s="14"/>
      <c r="AK610" s="15"/>
    </row>
    <row r="611" spans="1:37" s="12" customFormat="1">
      <c r="A611" s="13"/>
      <c r="G611" s="14"/>
      <c r="H611" s="14"/>
      <c r="K611" s="14"/>
      <c r="AK611" s="15"/>
    </row>
    <row r="612" spans="1:37" s="12" customFormat="1">
      <c r="A612" s="13"/>
      <c r="G612" s="14"/>
      <c r="H612" s="14"/>
      <c r="K612" s="14"/>
      <c r="AK612" s="15"/>
    </row>
    <row r="613" spans="1:37" s="12" customFormat="1">
      <c r="A613" s="13"/>
      <c r="G613" s="14"/>
      <c r="H613" s="14"/>
      <c r="K613" s="14"/>
      <c r="AK613" s="15"/>
    </row>
    <row r="614" spans="1:37" s="12" customFormat="1">
      <c r="A614" s="13"/>
      <c r="G614" s="14"/>
      <c r="H614" s="14"/>
      <c r="K614" s="14"/>
      <c r="AK614" s="15"/>
    </row>
    <row r="615" spans="1:37" s="12" customFormat="1">
      <c r="A615" s="13"/>
      <c r="G615" s="14"/>
      <c r="H615" s="14"/>
      <c r="K615" s="14"/>
      <c r="AK615" s="15"/>
    </row>
    <row r="616" spans="1:37" s="12" customFormat="1">
      <c r="A616" s="13"/>
      <c r="G616" s="14"/>
      <c r="H616" s="14"/>
      <c r="K616" s="14"/>
      <c r="AK616" s="15"/>
    </row>
    <row r="617" spans="1:37" s="12" customFormat="1">
      <c r="A617" s="13"/>
      <c r="G617" s="14"/>
      <c r="H617" s="14"/>
      <c r="K617" s="14"/>
      <c r="AK617" s="15"/>
    </row>
    <row r="618" spans="1:37" s="12" customFormat="1">
      <c r="A618" s="13"/>
      <c r="G618" s="14"/>
      <c r="H618" s="14"/>
      <c r="K618" s="14"/>
      <c r="AK618" s="15"/>
    </row>
    <row r="619" spans="1:37" s="12" customFormat="1">
      <c r="A619" s="13"/>
      <c r="G619" s="14"/>
      <c r="H619" s="14"/>
      <c r="K619" s="14"/>
      <c r="AK619" s="15"/>
    </row>
    <row r="620" spans="1:37" s="12" customFormat="1">
      <c r="A620" s="13"/>
      <c r="G620" s="14"/>
      <c r="H620" s="14"/>
      <c r="K620" s="14"/>
      <c r="AK620" s="15"/>
    </row>
    <row r="621" spans="1:37" s="12" customFormat="1">
      <c r="A621" s="13"/>
      <c r="G621" s="14"/>
      <c r="H621" s="14"/>
      <c r="K621" s="14"/>
      <c r="AK621" s="15"/>
    </row>
    <row r="622" spans="1:37" s="12" customFormat="1">
      <c r="A622" s="13"/>
      <c r="G622" s="14"/>
      <c r="H622" s="14"/>
      <c r="K622" s="14"/>
      <c r="AK622" s="15"/>
    </row>
    <row r="623" spans="1:37" s="12" customFormat="1">
      <c r="A623" s="13"/>
      <c r="G623" s="14"/>
      <c r="H623" s="14"/>
      <c r="K623" s="14"/>
      <c r="AK623" s="15"/>
    </row>
    <row r="624" spans="1:37" s="12" customFormat="1">
      <c r="A624" s="13"/>
      <c r="G624" s="14"/>
      <c r="H624" s="14"/>
      <c r="K624" s="14"/>
      <c r="AK624" s="15"/>
    </row>
    <row r="625" spans="1:37" s="12" customFormat="1">
      <c r="A625" s="13"/>
      <c r="G625" s="14"/>
      <c r="H625" s="14"/>
      <c r="K625" s="14"/>
      <c r="AK625" s="15"/>
    </row>
    <row r="626" spans="1:37" s="12" customFormat="1">
      <c r="A626" s="13"/>
      <c r="G626" s="14"/>
      <c r="H626" s="14"/>
      <c r="K626" s="14"/>
      <c r="AK626" s="15"/>
    </row>
    <row r="627" spans="1:37" s="12" customFormat="1">
      <c r="A627" s="13"/>
      <c r="G627" s="14"/>
      <c r="H627" s="14"/>
      <c r="K627" s="14"/>
      <c r="AK627" s="15"/>
    </row>
    <row r="628" spans="1:37" s="12" customFormat="1">
      <c r="A628" s="13"/>
      <c r="G628" s="14"/>
      <c r="H628" s="14"/>
      <c r="K628" s="14"/>
      <c r="AK628" s="15"/>
    </row>
    <row r="629" spans="1:37" s="12" customFormat="1">
      <c r="A629" s="13"/>
      <c r="G629" s="14"/>
      <c r="H629" s="14"/>
      <c r="K629" s="14"/>
      <c r="AK629" s="15"/>
    </row>
    <row r="630" spans="1:37" s="12" customFormat="1">
      <c r="A630" s="13"/>
      <c r="G630" s="14"/>
      <c r="H630" s="14"/>
      <c r="K630" s="14"/>
      <c r="AK630" s="15"/>
    </row>
    <row r="631" spans="1:37" s="12" customFormat="1">
      <c r="A631" s="13"/>
      <c r="G631" s="14"/>
      <c r="H631" s="14"/>
      <c r="K631" s="14"/>
      <c r="AK631" s="15"/>
    </row>
    <row r="632" spans="1:37" s="12" customFormat="1">
      <c r="A632" s="13"/>
      <c r="G632" s="14"/>
      <c r="H632" s="14"/>
      <c r="K632" s="14"/>
      <c r="AK632" s="15"/>
    </row>
    <row r="633" spans="1:37" s="12" customFormat="1">
      <c r="A633" s="13"/>
      <c r="G633" s="14"/>
      <c r="H633" s="14"/>
      <c r="K633" s="14"/>
      <c r="AK633" s="15"/>
    </row>
    <row r="634" spans="1:37" s="12" customFormat="1">
      <c r="A634" s="13"/>
      <c r="G634" s="14"/>
      <c r="H634" s="14"/>
      <c r="K634" s="14"/>
      <c r="AK634" s="15"/>
    </row>
    <row r="635" spans="1:37" s="12" customFormat="1">
      <c r="A635" s="13"/>
      <c r="G635" s="14"/>
      <c r="H635" s="14"/>
      <c r="K635" s="14"/>
      <c r="AK635" s="15"/>
    </row>
    <row r="636" spans="1:37" s="12" customFormat="1">
      <c r="A636" s="13"/>
      <c r="G636" s="14"/>
      <c r="H636" s="14"/>
      <c r="K636" s="14"/>
      <c r="AK636" s="15"/>
    </row>
    <row r="637" spans="1:37" s="12" customFormat="1">
      <c r="A637" s="13"/>
      <c r="G637" s="14"/>
      <c r="H637" s="14"/>
      <c r="K637" s="14"/>
      <c r="AK637" s="15"/>
    </row>
    <row r="638" spans="1:37" s="12" customFormat="1">
      <c r="A638" s="13"/>
      <c r="G638" s="14"/>
      <c r="H638" s="14"/>
      <c r="K638" s="14"/>
      <c r="AK638" s="15"/>
    </row>
    <row r="639" spans="1:37" s="12" customFormat="1">
      <c r="A639" s="13"/>
      <c r="G639" s="14"/>
      <c r="H639" s="14"/>
      <c r="K639" s="14"/>
      <c r="AK639" s="15"/>
    </row>
    <row r="640" spans="1:37" s="12" customFormat="1">
      <c r="A640" s="13"/>
      <c r="G640" s="14"/>
      <c r="H640" s="14"/>
      <c r="K640" s="14"/>
      <c r="AK640" s="15"/>
    </row>
    <row r="641" spans="1:37" s="12" customFormat="1">
      <c r="A641" s="13"/>
      <c r="G641" s="14"/>
      <c r="H641" s="14"/>
      <c r="K641" s="14"/>
      <c r="AK641" s="15"/>
    </row>
    <row r="642" spans="1:37" s="12" customFormat="1">
      <c r="A642" s="13"/>
      <c r="G642" s="14"/>
      <c r="H642" s="14"/>
      <c r="K642" s="14"/>
      <c r="AK642" s="15"/>
    </row>
    <row r="643" spans="1:37" s="12" customFormat="1">
      <c r="A643" s="13"/>
      <c r="G643" s="14"/>
      <c r="H643" s="14"/>
      <c r="K643" s="14"/>
      <c r="AK643" s="15"/>
    </row>
    <row r="644" spans="1:37" s="12" customFormat="1">
      <c r="A644" s="13"/>
      <c r="G644" s="14"/>
      <c r="H644" s="14"/>
      <c r="K644" s="14"/>
      <c r="AK644" s="15"/>
    </row>
    <row r="645" spans="1:37" s="12" customFormat="1">
      <c r="A645" s="13"/>
      <c r="G645" s="14"/>
      <c r="H645" s="14"/>
      <c r="K645" s="14"/>
      <c r="AK645" s="15"/>
    </row>
    <row r="646" spans="1:37" s="12" customFormat="1">
      <c r="A646" s="13"/>
      <c r="G646" s="14"/>
      <c r="H646" s="14"/>
      <c r="K646" s="14"/>
      <c r="AK646" s="15"/>
    </row>
    <row r="647" spans="1:37" s="12" customFormat="1">
      <c r="A647" s="13"/>
      <c r="G647" s="14"/>
      <c r="H647" s="14"/>
      <c r="K647" s="14"/>
      <c r="AK647" s="15"/>
    </row>
    <row r="648" spans="1:37" s="12" customFormat="1">
      <c r="A648" s="13"/>
      <c r="G648" s="14"/>
      <c r="H648" s="14"/>
      <c r="K648" s="14"/>
      <c r="AK648" s="15"/>
    </row>
    <row r="649" spans="1:37" s="12" customFormat="1">
      <c r="A649" s="13"/>
      <c r="G649" s="14"/>
      <c r="H649" s="14"/>
      <c r="K649" s="14"/>
      <c r="AK649" s="15"/>
    </row>
    <row r="650" spans="1:37" s="12" customFormat="1">
      <c r="A650" s="13"/>
      <c r="G650" s="14"/>
      <c r="H650" s="14"/>
      <c r="K650" s="14"/>
      <c r="AK650" s="15"/>
    </row>
    <row r="651" spans="1:37" s="12" customFormat="1">
      <c r="A651" s="13"/>
      <c r="G651" s="14"/>
      <c r="H651" s="14"/>
      <c r="K651" s="14"/>
      <c r="AK651" s="15"/>
    </row>
    <row r="652" spans="1:37" s="12" customFormat="1">
      <c r="A652" s="13"/>
      <c r="G652" s="14"/>
      <c r="H652" s="14"/>
      <c r="K652" s="14"/>
      <c r="AK652" s="15"/>
    </row>
    <row r="653" spans="1:37" s="12" customFormat="1">
      <c r="A653" s="13"/>
      <c r="G653" s="14"/>
      <c r="H653" s="14"/>
      <c r="K653" s="14"/>
      <c r="AK653" s="15"/>
    </row>
    <row r="654" spans="1:37" s="12" customFormat="1">
      <c r="A654" s="13"/>
      <c r="G654" s="14"/>
      <c r="H654" s="14"/>
      <c r="K654" s="14"/>
      <c r="AK654" s="15"/>
    </row>
    <row r="655" spans="1:37" s="12" customFormat="1">
      <c r="A655" s="13"/>
      <c r="G655" s="14"/>
      <c r="H655" s="14"/>
      <c r="K655" s="14"/>
      <c r="AK655" s="15"/>
    </row>
    <row r="656" spans="1:37" s="12" customFormat="1">
      <c r="A656" s="13"/>
      <c r="G656" s="14"/>
      <c r="H656" s="14"/>
      <c r="K656" s="14"/>
      <c r="AK656" s="15"/>
    </row>
    <row r="657" spans="1:37" s="12" customFormat="1">
      <c r="A657" s="13"/>
      <c r="G657" s="14"/>
      <c r="H657" s="14"/>
      <c r="K657" s="14"/>
      <c r="AK657" s="15"/>
    </row>
    <row r="658" spans="1:37" s="12" customFormat="1">
      <c r="A658" s="13"/>
      <c r="G658" s="14"/>
      <c r="H658" s="14"/>
      <c r="K658" s="14"/>
      <c r="AK658" s="15"/>
    </row>
    <row r="659" spans="1:37" s="12" customFormat="1">
      <c r="A659" s="13"/>
      <c r="G659" s="14"/>
      <c r="H659" s="14"/>
      <c r="K659" s="14"/>
      <c r="AK659" s="15"/>
    </row>
    <row r="660" spans="1:37" s="12" customFormat="1">
      <c r="A660" s="13"/>
      <c r="G660" s="14"/>
      <c r="H660" s="14"/>
      <c r="K660" s="14"/>
      <c r="AK660" s="15"/>
    </row>
    <row r="661" spans="1:37" s="12" customFormat="1">
      <c r="A661" s="13"/>
      <c r="G661" s="14"/>
      <c r="H661" s="14"/>
      <c r="K661" s="14"/>
      <c r="AK661" s="15"/>
    </row>
    <row r="662" spans="1:37" s="12" customFormat="1">
      <c r="A662" s="13"/>
      <c r="G662" s="14"/>
      <c r="H662" s="14"/>
      <c r="K662" s="14"/>
      <c r="AK662" s="15"/>
    </row>
    <row r="663" spans="1:37" s="12" customFormat="1">
      <c r="A663" s="13"/>
      <c r="G663" s="14"/>
      <c r="H663" s="14"/>
      <c r="K663" s="14"/>
      <c r="AK663" s="15"/>
    </row>
  </sheetData>
  <sheetProtection algorithmName="SHA-512" hashValue="qnN6i9FJYgXaMTLf3JBCd3rpPZzYlT2fl6YTXtl8xbGXcrN/pGhb/YO6QiGWeBekROF15uptS36FEsu5oW1hgg==" saltValue="Dprtw5RILWx08i+qjKw6eA==" spinCount="100000" sheet="1" formatCells="0" formatColumns="0" formatRows="0" insertColumns="0" insertRows="0" insertHyperlinks="0" deleteColumns="0" deleteRows="0" sort="0" autoFilter="0" pivotTables="0"/>
  <protectedRanges>
    <protectedRange sqref="AC3:AC997" name="Range16"/>
    <protectedRange sqref="AB3:AB997" name="Range15"/>
    <protectedRange sqref="AA3:AA997" name="Range14"/>
    <protectedRange sqref="Y3:Y997" name="Range13"/>
    <protectedRange sqref="U3:U997" name="Range12"/>
    <protectedRange sqref="P3:P997" name="Range11"/>
    <protectedRange sqref="N3:N997" name="Range10"/>
    <protectedRange sqref="K3:K997" name="Range9"/>
    <protectedRange sqref="J3:J997" name="Range8"/>
    <protectedRange sqref="H3:H997" name="Range7"/>
    <protectedRange sqref="F3:F997" name="Range6"/>
    <protectedRange sqref="E3:E997" name="Range5"/>
    <protectedRange sqref="D3:D997" name="Range4"/>
    <protectedRange sqref="C3:C997" name="Range3"/>
    <protectedRange sqref="B3:B997" name="Range2"/>
    <protectedRange sqref="A3:A997" name="Range1"/>
  </protectedRanges>
  <mergeCells count="3">
    <mergeCell ref="AZ130:BB130"/>
    <mergeCell ref="BC130:BE130"/>
    <mergeCell ref="A1:AM1"/>
  </mergeCells>
  <dataValidations count="1">
    <dataValidation type="list" allowBlank="1" showInputMessage="1" showErrorMessage="1" sqref="N3:N22" xr:uid="{8DFD086F-60BC-482E-B2A9-E33BC017DEC0}">
      <formula1>$BA$128:$BA$129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راهنما</vt:lpstr>
      <vt:lpstr>حقوق و دستمزد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 Graphic Design</dc:creator>
  <cp:lastModifiedBy>Arp Graphic Design</cp:lastModifiedBy>
  <dcterms:created xsi:type="dcterms:W3CDTF">2025-04-13T05:15:40Z</dcterms:created>
  <dcterms:modified xsi:type="dcterms:W3CDTF">2025-04-13T08:58:45Z</dcterms:modified>
</cp:coreProperties>
</file>